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8D948709-79DF-45DE-8EFC-2C8939BFD360}" xr6:coauthVersionLast="47" xr6:coauthVersionMax="47" xr10:uidLastSave="{00000000-0000-0000-0000-000000000000}"/>
  <bookViews>
    <workbookView xWindow="-120" yWindow="-120" windowWidth="29040" windowHeight="15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E95" i="9"/>
  <c r="D95" i="9"/>
  <c r="J95" i="9" s="1"/>
  <c r="I95" i="9"/>
  <c r="C95" i="9"/>
  <c r="C69" i="9"/>
  <c r="I3" i="4"/>
  <c r="I11" i="4"/>
  <c r="C96" i="9"/>
  <c r="M59" i="9"/>
  <c r="I35" i="4"/>
  <c r="F74" i="9"/>
  <c r="D68" i="9"/>
  <c r="F79" i="9"/>
  <c r="F87" i="9"/>
  <c r="I23" i="4"/>
  <c r="D76" i="9"/>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J76"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78" i="9"/>
  <c r="I78"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J92" i="9" l="1"/>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<sst xmlns="http://schemas.openxmlformats.org/spreadsheetml/2006/main" count="3918" uniqueCount="1802">
  <si>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</si>
  <si>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</si>
  <si>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</si>
  <si>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</si>
  <si>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</si>
  <si>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</si>
  <si>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</si>
  <si>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</si>
  <si>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</si>
  <si>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</si>
  <si>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</si>
  <si>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</si>
  <si>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</si>
  <si>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</si>
  <si>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</si>
  <si>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</si>
  <si>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</si>
  <si>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</si>
  <si>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</si>
  <si>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</si>
  <si>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</si>
  <si>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</si>
  <si>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</si>
  <si>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</si>
  <si>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</si>
  <si>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</si>
  <si>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</si>
  <si>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</si>
  <si>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</si>
  <si>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</si>
  <si>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</si>
  <si>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</si>
  <si>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</si>
  <si>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</si>
  <si>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</si>
  <si>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</si>
  <si>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</si>
  <si>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</si>
  <si>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</si>
  <si>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</si>
  <si>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</si>
  <si>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</si>
  <si>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</si>
  <si>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</si>
  <si>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</si>
  <si>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</si>
  <si>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</si>
  <si>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</si>
  <si>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</si>
  <si>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</si>
  <si>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</si>
  <si>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</si>
  <si>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</si>
  <si>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</si>
  <si>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</si>
  <si>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</si>
  <si>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</si>
  <si>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</si>
  <si>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</si>
  <si>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</si>
  <si>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</si>
  <si>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</si>
  <si>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</si>
  <si>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</si>
  <si>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</si>
  <si>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</si>
  <si>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</si>
  <si>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</si>
  <si>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</si>
  <si>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</si>
  <si>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</si>
  <si>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</si>
  <si>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</si>
  <si>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</si>
  <si>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</si>
  <si>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</si>
  <si>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</si>
  <si>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</si>
  <si>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</si>
  <si>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</si>
  <si>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</si>
  <si>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</si>
  <si>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</si>
  <si>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</si>
  <si>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</si>
  <si>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</si>
  <si>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</si>
  <si>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</si>
  <si>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</si>
  <si>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</si>
  <si>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</si>
  <si>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</si>
  <si>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</si>
  <si>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</si>
  <si>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</si>
  <si>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</si>
  <si>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</si>
  <si>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</si>
  <si>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</si>
  <si>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</si>
  <si>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</si>
  <si>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</si>
  <si>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</si>
  <si>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</si>
  <si>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</si>
  <si>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</si>
  <si>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</si>
  <si>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</si>
  <si>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</si>
  <si>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</si>
  <si>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</si>
  <si>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</si>
  <si>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</si>
  <si>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</si>
  <si>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</si>
  <si>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</si>
  <si>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</si>
  <si>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</si>
  <si>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</si>
  <si>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</si>
  <si>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</si>
  <si>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</si>
  <si>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</si>
  <si>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</si>
  <si>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</si>
  <si>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</si>
  <si>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</si>
  <si>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</si>
  <si>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</si>
  <si>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</si>
  <si>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</si>
  <si>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</si>
  <si>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</si>
  <si>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</si>
  <si>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</si>
  <si>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</si>
  <si>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</si>
  <si>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</si>
  <si>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</si>
  <si>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</si>
  <si>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</si>
  <si>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</si>
  <si>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</si>
  <si>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</si>
  <si>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</si>
  <si>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</si>
  <si>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</si>
  <si>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</si>
  <si>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</si>
  <si>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</si>
  <si>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</si>
  <si>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</si>
  <si>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</si>
  <si>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</si>
  <si>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</si>
  <si>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</si>
  <si>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</si>
  <si>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</si>
  <si>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</si>
  <si>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</si>
  <si>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</si>
  <si>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</si>
  <si>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</si>
  <si>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</si>
  <si>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</si>
  <si>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</si>
  <si>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</si>
  <si>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</si>
  <si>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</si>
  <si>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</si>
  <si>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</si>
  <si>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</si>
  <si>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</si>
  <si>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</si>
  <si>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</si>
  <si>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</si>
  <si>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</si>
  <si>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</si>
  <si>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</si>
  <si>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</si>
  <si>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</si>
  <si>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</si>
  <si>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</si>
  <si>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</si>
  <si>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</si>
  <si>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</si>
  <si>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</si>
  <si>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</si>
  <si>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</si>
  <si>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</si>
  <si>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</si>
  <si>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</si>
  <si>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</si>
  <si>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</si>
  <si>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</si>
  <si>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</si>
  <si>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</si>
  <si>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</si>
  <si>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</si>
  <si>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</si>
  <si>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</si>
  <si>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</si>
  <si>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</si>
  <si>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</si>
  <si>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</si>
  <si>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</si>
  <si>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</si>
  <si>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</si>
  <si>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</si>
  <si>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</si>
  <si>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</si>
  <si>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</si>
  <si>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</si>
  <si>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</si>
  <si>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</si>
  <si>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</si>
  <si>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</si>
  <si>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</si>
  <si>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</si>
  <si>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</si>
  <si>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</si>
  <si>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</si>
  <si>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</si>
  <si>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</si>
  <si>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</si>
  <si>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</si>
  <si>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</si>
  <si>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</si>
  <si>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</si>
  <si>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</si>
  <si>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</si>
  <si>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</si>
  <si>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</si>
  <si>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</si>
  <si>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</si>
  <si>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</si>
  <si>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</si>
  <si>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</si>
  <si>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</si>
  <si>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</si>
  <si>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</si>
  <si>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</si>
  <si>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</si>
  <si>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</si>
  <si>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</si>
  <si>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</si>
  <si>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</si>
  <si>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</si>
  <si>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</si>
  <si>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</si>
  <si>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</si>
  <si>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</si>
  <si>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</si>
  <si>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</si>
  <si>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</si>
  <si>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</si>
  <si>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</si>
  <si>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</si>
  <si>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</si>
  <si>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</si>
  <si>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</si>
  <si>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</si>
  <si>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</si>
  <si>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</si>
  <si>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</si>
  <si>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</si>
  <si>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</si>
  <si>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</si>
  <si>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</si>
  <si>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</si>
  <si>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</si>
  <si>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</si>
  <si>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</si>
  <si>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</si>
  <si>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</si>
  <si>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</si>
  <si>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</si>
  <si>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</si>
  <si>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</si>
  <si>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</si>
  <si>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</si>
  <si>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</si>
  <si>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</si>
  <si>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</si>
  <si>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</si>
  <si>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</si>
  <si>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</si>
  <si>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</si>
  <si>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</si>
  <si>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</si>
  <si>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</si>
  <si>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</si>
  <si>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</si>
  <si>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</si>
  <si>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</si>
  <si>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</si>
  <si>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</si>
  <si>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</si>
  <si>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</si>
  <si>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</si>
  <si>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</si>
  <si>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</si>
  <si>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</si>
  <si>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</si>
  <si>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</si>
  <si>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</si>
  <si>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</si>
  <si>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</si>
  <si>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</si>
  <si>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</si>
  <si>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</si>
  <si>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</si>
  <si>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</si>
  <si>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</si>
  <si>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</si>
  <si>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</si>
  <si>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</si>
  <si>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</si>
  <si>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</si>
  <si>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</si>
  <si>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</si>
  <si>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</si>
  <si>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</si>
  <si>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</si>
  <si>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</si>
  <si>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</si>
  <si>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</si>
  <si>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</si>
  <si>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</si>
  <si>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</si>
  <si>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</si>
  <si>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</si>
  <si>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</si>
  <si>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</si>
  <si>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</si>
  <si>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</si>
  <si>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</si>
  <si>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</si>
  <si>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</si>
  <si>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</si>
  <si>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</si>
  <si>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</si>
  <si>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</si>
  <si>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</si>
  <si>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</si>
  <si>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</si>
  <si>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</si>
  <si>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</si>
  <si>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</si>
  <si>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</si>
  <si>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</si>
  <si>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</si>
  <si>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</si>
  <si>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</si>
  <si>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</si>
  <si>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</si>
  <si>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</si>
  <si>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</si>
  <si>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</si>
  <si>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</si>
  <si>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</si>
  <si>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</si>
  <si>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</si>
  <si>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</si>
  <si>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</si>
  <si>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</si>
  <si>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</si>
  <si>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</si>
  <si>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</si>
  <si>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</si>
  <si>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</si>
  <si>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</si>
  <si>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</si>
  <si>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</si>
  <si>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</si>
  <si>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</si>
  <si>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</si>
  <si>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</si>
  <si>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</si>
  <si>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</si>
  <si>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</si>
  <si>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</si>
  <si>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</si>
  <si>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</si>
  <si>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</si>
  <si>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</si>
  <si>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</si>
  <si>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</si>
  <si>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</si>
  <si>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</si>
  <si>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</si>
  <si>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</si>
  <si>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</si>
  <si>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</si>
  <si>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</si>
  <si>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</si>
  <si>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</si>
  <si>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</si>
  <si>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</si>
  <si>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</si>
  <si>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</si>
  <si>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</si>
  <si>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</si>
  <si>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</si>
  <si>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</si>
  <si>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</si>
  <si>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</si>
  <si>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</si>
  <si>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</si>
  <si>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</si>
  <si>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</si>
  <si>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</si>
  <si>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</si>
  <si>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</si>
  <si>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</si>
  <si>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</si>
  <si>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</si>
  <si>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</si>
  <si>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</si>
  <si>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</si>
  <si>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</si>
  <si>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</si>
  <si>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</si>
  <si>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</si>
  <si>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</si>
  <si>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</si>
  <si>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</si>
  <si>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</si>
  <si>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</si>
  <si>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</si>
  <si>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</si>
  <si>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</si>
  <si>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</si>
  <si>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</si>
  <si>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</si>
  <si>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</si>
  <si>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</si>
  <si>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</si>
  <si>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</si>
  <si>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</si>
  <si>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</si>
  <si>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</si>
  <si>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</si>
  <si>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</si>
  <si>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</si>
  <si>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</si>
  <si>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</si>
  <si>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</si>
  <si>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</si>
  <si>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</si>
  <si>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</si>
  <si>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</si>
  <si>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</si>
  <si>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</si>
  <si>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</si>
  <si>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</si>
  <si>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</si>
  <si>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</si>
  <si>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</si>
  <si>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</si>
  <si>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</si>
  <si>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</si>
  <si>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</si>
  <si>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</si>
  <si>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</si>
  <si>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</si>
  <si>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</si>
  <si>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</si>
  <si>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</si>
  <si>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</si>
  <si>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</si>
  <si>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</si>
  <si>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</si>
  <si>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</si>
  <si>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</si>
  <si>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</si>
  <si>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</si>
  <si>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</si>
  <si>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</si>
  <si>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</si>
  <si>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</si>
  <si>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</si>
  <si>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</si>
  <si>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</si>
  <si>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</si>
  <si>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</si>
  <si>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</si>
  <si>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</si>
  <si>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</si>
  <si>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</si>
  <si>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</si>
  <si>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</si>
  <si>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</si>
  <si>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</si>
  <si>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</si>
  <si>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</si>
  <si>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</si>
  <si>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</si>
  <si>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</si>
  <si>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</si>
  <si>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</si>
  <si>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</si>
  <si>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</si>
  <si>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</si>
  <si>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</si>
  <si>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</si>
  <si>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</si>
  <si>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</si>
  <si>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</si>
  <si>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</si>
  <si>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</si>
  <si>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</si>
  <si>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</si>
  <si>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</si>
  <si>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</si>
  <si>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</si>
  <si>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</si>
  <si>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</si>
  <si>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</si>
  <si>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</si>
  <si>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</si>
  <si>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</si>
  <si>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</si>
  <si>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</si>
  <si>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</si>
  <si>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</si>
  <si>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</si>
  <si>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</si>
  <si>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</si>
  <si>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</si>
  <si>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</si>
  <si>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</si>
  <si>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</si>
  <si>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</si>
  <si>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</si>
  <si>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</si>
  <si>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</si>
  <si>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</si>
  <si>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</si>
  <si>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</si>
  <si>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</si>
  <si>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</si>
  <si>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</si>
  <si>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</si>
  <si>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</si>
  <si>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</si>
  <si>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</si>
  <si>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</si>
  <si>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</si>
  <si>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</si>
  <si>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</si>
  <si>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</si>
  <si>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</si>
  <si>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</si>
  <si>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</si>
  <si>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</si>
  <si>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</si>
  <si>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</si>
  <si>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</si>
  <si>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</si>
  <si>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</si>
  <si>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</si>
  <si>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</si>
  <si>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</si>
  <si>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</si>
  <si>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</si>
  <si>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</si>
  <si>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</si>
  <si>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</si>
  <si>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</si>
  <si>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</si>
  <si>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</si>
  <si>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</si>
  <si>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</si>
  <si>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</si>
  <si>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</si>
  <si>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</si>
  <si>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</si>
  <si>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</si>
  <si>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</si>
  <si>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</si>
  <si>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</si>
  <si>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</si>
  <si>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</si>
  <si>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</si>
  <si>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</si>
  <si>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</si>
  <si>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</si>
  <si>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</si>
  <si>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</si>
  <si>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</si>
  <si>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</si>
  <si>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</si>
  <si>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</si>
  <si>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</si>
  <si>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</si>
  <si>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</si>
  <si>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</si>
  <si>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</si>
  <si>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</si>
  <si>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</si>
  <si>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</si>
  <si>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</si>
  <si>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</si>
  <si>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</si>
  <si>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</si>
  <si>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</si>
  <si>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</si>
  <si>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</si>
  <si>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</si>
  <si>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</si>
  <si>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</si>
  <si>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</si>
  <si>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</si>
  <si>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</si>
  <si>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</si>
  <si>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</si>
  <si>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</si>
  <si>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</si>
  <si>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</si>
  <si>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</si>
  <si>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</si>
  <si>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</si>
  <si>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</si>
  <si>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</si>
  <si>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</si>
  <si>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</si>
  <si>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</si>
  <si>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</si>
  <si>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</si>
  <si>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</si>
  <si>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</si>
  <si>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</si>
  <si>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</si>
  <si>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</si>
  <si>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</si>
  <si>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</si>
  <si>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</si>
  <si>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</si>
  <si>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</si>
  <si>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</si>
  <si>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</si>
  <si>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</si>
  <si>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</si>
  <si>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</si>
  <si>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</si>
  <si>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</si>
  <si>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</si>
  <si>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</si>
  <si>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</si>
  <si>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</si>
  <si>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</si>
  <si>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</si>
  <si>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</si>
  <si>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</si>
  <si>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</si>
  <si>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</si>
  <si>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</si>
  <si>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</si>
  <si>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</si>
  <si>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</si>
  <si>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</si>
  <si>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</si>
  <si>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</si>
  <si>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</si>
  <si>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</si>
  <si>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</si>
  <si>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</si>
  <si>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</si>
  <si>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</si>
  <si>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</si>
  <si>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</si>
  <si>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</si>
  <si>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</si>
  <si>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</si>
  <si>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</si>
  <si>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</si>
  <si>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</si>
  <si>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</si>
  <si>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</si>
  <si>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</si>
  <si>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</si>
  <si>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</si>
  <si>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</si>
  <si>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</si>
  <si>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</si>
  <si>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</si>
  <si>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</si>
  <si>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</si>
  <si>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</si>
  <si>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</si>
  <si>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</si>
  <si>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</si>
  <si>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</si>
  <si>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</si>
  <si>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</si>
  <si>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</si>
  <si>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</si>
  <si>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</si>
  <si>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</si>
  <si>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</si>
  <si>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</si>
  <si>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</si>
  <si>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</si>
  <si>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</si>
  <si>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</si>
  <si>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</si>
  <si>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</si>
  <si>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</si>
  <si>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</si>
  <si>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</si>
  <si>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</si>
  <si>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</si>
  <si>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</si>
  <si>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</si>
  <si>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</si>
  <si>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</si>
  <si>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</si>
  <si>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</si>
  <si>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</si>
  <si>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</si>
  <si>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</si>
  <si>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</si>
  <si>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</si>
  <si>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</si>
  <si>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</si>
  <si>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</si>
  <si>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</si>
  <si>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</si>
  <si>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</si>
  <si>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</si>
  <si>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</si>
  <si>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</si>
  <si>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</si>
  <si>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</si>
  <si>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</si>
  <si>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</si>
  <si>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</si>
  <si>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</si>
  <si>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</si>
  <si>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</si>
  <si>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</si>
  <si>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</si>
  <si>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</si>
  <si>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</si>
  <si>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</si>
  <si>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</si>
  <si>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</si>
  <si>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</si>
  <si>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</si>
  <si>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</si>
  <si>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</si>
  <si>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</si>
  <si>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</si>
  <si>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</si>
  <si>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</si>
  <si>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</si>
  <si>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</si>
  <si>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</si>
  <si>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</si>
  <si>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</si>
  <si>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</si>
  <si>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</si>
  <si>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</si>
  <si>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</si>
  <si>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</si>
  <si>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</si>
  <si>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</si>
  <si>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</si>
  <si>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</si>
  <si>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</si>
  <si>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</si>
  <si>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</si>
  <si>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</si>
  <si>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</si>
  <si>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</si>
  <si>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</si>
  <si>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</si>
  <si>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</si>
  <si>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</si>
  <si>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</si>
  <si>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</si>
  <si>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</si>
  <si>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</si>
  <si>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</si>
  <si>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</si>
  <si>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</si>
  <si>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</si>
  <si>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</si>
  <si>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</si>
  <si>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</si>
  <si>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</si>
  <si>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</si>
  <si>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</si>
  <si>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</si>
  <si>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</si>
  <si>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</si>
  <si>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</si>
  <si>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</si>
  <si>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</si>
  <si>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</si>
  <si>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</si>
  <si>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</si>
  <si>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</si>
  <si>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</si>
  <si>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</si>
  <si>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</si>
  <si>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</si>
  <si>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</si>
  <si>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</si>
  <si>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</si>
  <si>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</si>
  <si>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</si>
  <si>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</si>
  <si>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</si>
  <si>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</si>
  <si>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</si>
  <si>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</si>
  <si>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</si>
  <si>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</si>
  <si>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</si>
  <si>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</si>
  <si>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</si>
  <si>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</si>
  <si>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</si>
  <si>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</si>
  <si>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</si>
  <si>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</si>
  <si>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</si>
  <si>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</si>
  <si>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</si>
  <si>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</si>
  <si>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</si>
  <si>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</si>
  <si>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</si>
  <si>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</si>
  <si>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</si>
  <si>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</si>
  <si>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</si>
  <si>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</si>
  <si>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</si>
  <si>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</si>
  <si>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</si>
  <si>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</si>
  <si>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</si>
  <si>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</si>
  <si>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</si>
  <si>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</si>
  <si>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</si>
  <si>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</si>
  <si>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</si>
  <si>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</si>
  <si>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</si>
  <si>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</si>
  <si>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</si>
  <si>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</si>
  <si>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</si>
  <si>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</si>
  <si>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</si>
  <si>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</si>
  <si>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</si>
  <si>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</si>
  <si>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</si>
  <si>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</si>
  <si>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</si>
  <si>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</si>
  <si>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</si>
  <si>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</si>
  <si>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</si>
  <si>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</si>
  <si>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</si>
  <si>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</si>
  <si>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</si>
  <si>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</si>
  <si>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</si>
  <si>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</si>
  <si>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</si>
  <si>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</si>
  <si>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</si>
  <si>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</si>
  <si>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</si>
  <si>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</si>
  <si>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</si>
  <si>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</si>
  <si>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</si>
  <si>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</si>
  <si>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</si>
  <si>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</si>
  <si>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</si>
  <si>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</si>
  <si>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</si>
  <si>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</si>
  <si>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</si>
  <si>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</si>
  <si>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</si>
  <si>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</si>
  <si>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</si>
  <si>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</si>
  <si>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</si>
  <si>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</si>
  <si>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</si>
  <si>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</si>
  <si>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</si>
  <si>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</si>
  <si>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</si>
  <si>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</si>
  <si>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</si>
  <si>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</si>
  <si>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</si>
  <si>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</si>
  <si>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</si>
  <si>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</si>
  <si>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</si>
  <si>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</si>
  <si>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</si>
  <si>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</si>
  <si>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</si>
  <si>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</si>
  <si>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</si>
  <si>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</si>
  <si>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</si>
  <si>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</si>
  <si>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</si>
  <si>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</si>
  <si>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</si>
  <si>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</si>
  <si>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</si>
  <si>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</si>
  <si>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</si>
  <si>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</si>
  <si>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</si>
  <si>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</si>
  <si>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</si>
  <si>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</si>
  <si>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</si>
  <si>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</si>
  <si>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</si>
  <si>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</si>
  <si>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</si>
  <si>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</si>
  <si>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</si>
  <si>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</si>
  <si>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</si>
  <si>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</si>
  <si>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</si>
  <si>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</si>
  <si>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</si>
  <si>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</si>
  <si>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</si>
  <si>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</si>
  <si>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</si>
  <si>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</si>
  <si>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</si>
  <si>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</si>
  <si>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</si>
  <si>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</si>
  <si>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</si>
  <si>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</si>
  <si>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</si>
  <si>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</si>
  <si>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</si>
  <si>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</si>
  <si>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</si>
  <si>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</si>
  <si>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</si>
  <si>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</si>
  <si>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</si>
  <si>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</si>
  <si>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</si>
  <si>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</si>
  <si>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</si>
  <si>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</si>
  <si>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</si>
  <si>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</si>
  <si>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</si>
  <si>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</si>
  <si>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</si>
  <si>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</si>
  <si>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</si>
  <si>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</si>
  <si>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</si>
  <si>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</si>
  <si>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</si>
  <si>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</si>
  <si>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</si>
  <si>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</si>
  <si>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</si>
  <si>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</si>
  <si>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</si>
  <si>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</si>
  <si>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</si>
  <si>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</si>
  <si>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</si>
  <si>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</si>
  <si>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</si>
  <si>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</si>
  <si>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</si>
  <si>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</si>
  <si>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</si>
  <si>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</si>
  <si>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</si>
  <si>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</si>
  <si>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</si>
  <si>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</si>
  <si>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</si>
  <si>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</si>
  <si>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</si>
  <si>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</si>
  <si>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</si>
  <si>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</si>
  <si>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</si>
  <si>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</si>
  <si>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</si>
  <si>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</si>
  <si>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</si>
  <si>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</si>
  <si>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</si>
  <si>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</si>
  <si>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</si>
  <si>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</si>
  <si>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</si>
  <si>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</si>
  <si>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</si>
  <si>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</si>
  <si>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</si>
  <si>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</si>
  <si>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</si>
  <si>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</si>
  <si>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</si>
  <si>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</si>
  <si>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</si>
  <si>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</si>
  <si>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</si>
  <si>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</si>
  <si>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</si>
  <si>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</si>
  <si>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</si>
  <si>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</si>
  <si>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</si>
  <si>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</si>
  <si>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</si>
  <si>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</si>
  <si>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</si>
  <si>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</si>
  <si>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</si>
  <si>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</si>
  <si>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</si>
  <si>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</si>
  <si>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</si>
  <si>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</si>
  <si>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</si>
  <si>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</si>
  <si>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</si>
  <si>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</si>
  <si>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</si>
  <si>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</si>
  <si>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</si>
  <si>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</si>
  <si>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</si>
  <si>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</si>
  <si>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</si>
  <si>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</si>
  <si>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</si>
  <si>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</si>
  <si>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</si>
  <si>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</si>
  <si>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</si>
  <si>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</si>
  <si>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</si>
  <si>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</si>
  <si>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</si>
  <si>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</si>
  <si>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</si>
  <si>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</si>
  <si>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</si>
  <si>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</si>
  <si>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</si>
  <si>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</si>
  <si>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</si>
  <si>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</si>
  <si>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</si>
  <si>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</si>
  <si>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</si>
  <si>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</si>
  <si>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</si>
  <si>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</si>
  <si>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</si>
  <si>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</si>
  <si>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</si>
  <si>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</si>
  <si>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</si>
  <si>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</si>
  <si>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</si>
  <si>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</si>
  <si>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</si>
  <si>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</si>
  <si>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</si>
  <si>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</si>
  <si>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</si>
  <si>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</si>
  <si>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</si>
  <si>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</si>
  <si>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</si>
  <si>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</si>
  <si>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</si>
  <si>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</si>
  <si>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</si>
  <si>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</si>
  <si>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</si>
  <si>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</si>
  <si>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</si>
  <si>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</si>
  <si>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</si>
  <si>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</si>
  <si>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</si>
  <si>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</si>
  <si>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</si>
  <si>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</si>
  <si>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</si>
  <si>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</si>
  <si>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</si>
  <si>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</si>
  <si>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</si>
  <si>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</si>
  <si>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</si>
  <si>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</si>
  <si>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</si>
  <si>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</si>
  <si>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</si>
  <si>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</si>
  <si>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</si>
  <si>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</si>
  <si>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</si>
  <si>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</si>
  <si>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</si>
  <si>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</si>
  <si>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</si>
  <si>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</si>
  <si>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</si>
  <si>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</si>
  <si>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</si>
  <si>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</si>
  <si>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</si>
  <si>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</si>
  <si>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</si>
  <si>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</si>
  <si>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</si>
  <si>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</si>
  <si>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</si>
  <si>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</si>
  <si>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</si>
  <si>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</si>
  <si>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</si>
  <si>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</si>
  <si>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</si>
  <si>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</si>
  <si>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</si>
  <si>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</si>
  <si>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</si>
  <si>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</si>
  <si>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</si>
  <si>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</si>
  <si>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</si>
  <si>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</si>
  <si>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</si>
  <si>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</si>
  <si>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</si>
  <si>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</si>
  <si>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</si>
  <si>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</si>
  <si>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</si>
  <si>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</si>
  <si>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</si>
  <si>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</si>
  <si>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</si>
  <si>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</si>
  <si>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</si>
  <si>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</si>
  <si>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</si>
  <si>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</si>
  <si>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</si>
  <si>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</si>
  <si>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</si>
  <si>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</si>
  <si>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</si>
  <si>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</si>
  <si>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</si>
  <si>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</si>
  <si>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</si>
  <si>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</si>
  <si>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</si>
  <si>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</si>
  <si>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</si>
  <si>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</si>
  <si>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</si>
  <si>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</si>
  <si>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</si>
  <si>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</si>
  <si>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</si>
  <si>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</si>
  <si>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</si>
  <si>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</si>
  <si>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</si>
  <si>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</si>
  <si>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</si>
  <si>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</si>
  <si>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</si>
  <si>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</si>
  <si>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</si>
  <si>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</si>
  <si>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</si>
  <si>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</si>
  <si>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</si>
  <si>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</si>
  <si>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</si>
  <si>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</si>
  <si>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</si>
  <si>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</si>
  <si>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</si>
  <si>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</si>
  <si>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</si>
  <si>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</si>
  <si>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</si>
  <si>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</si>
  <si>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</si>
  <si>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</si>
  <si>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</si>
  <si>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</si>
  <si>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</si>
  <si>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</si>
  <si>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</si>
  <si>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</si>
  <si>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</si>
  <si>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</si>
  <si>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</si>
  <si>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</si>
  <si>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</si>
  <si>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</si>
  <si>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</si>
  <si>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</si>
  <si>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</si>
  <si>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</si>
  <si>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</si>
  <si>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</si>
  <si>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</si>
  <si>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</si>
  <si>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</si>
  <si>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</si>
  <si>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</si>
  <si>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</si>
  <si>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</si>
  <si>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</si>
  <si>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</si>
  <si>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</si>
  <si>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</si>
  <si>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</si>
  <si>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</si>
  <si>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</si>
  <si>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</si>
  <si>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</si>
  <si>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</si>
  <si>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</si>
  <si>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</si>
  <si>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</si>
  <si>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</si>
  <si>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</si>
  <si>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</si>
  <si>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</si>
  <si>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</si>
  <si>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</si>
  <si>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</si>
  <si>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</si>
  <si>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</si>
  <si>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</si>
  <si>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</si>
  <si>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</si>
  <si>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</si>
  <si>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</si>
  <si>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</si>
  <si>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</si>
  <si>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</si>
  <si>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</si>
  <si>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</si>
  <si>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</si>
  <si>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</si>
  <si>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</si>
  <si>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</si>
  <si>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</si>
  <si>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</si>
  <si>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</si>
  <si>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</si>
  <si>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</si>
  <si>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</si>
  <si>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</si>
  <si>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</si>
  <si>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</si>
  <si>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</si>
  <si>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</si>
  <si>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</si>
  <si>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</si>
  <si>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</si>
  <si>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</si>
  <si>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</si>
  <si>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</si>
  <si>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</si>
  <si>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</si>
  <si>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</si>
  <si>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</si>
  <si>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</si>
  <si>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</si>
  <si>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</si>
  <si>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</si>
  <si>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</si>
  <si>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</si>
  <si>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</si>
  <si>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</si>
  <si>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</si>
  <si>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</si>
  <si>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</si>
  <si>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</si>
  <si>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</si>
  <si>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</si>
  <si>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</si>
  <si>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</si>
  <si>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</si>
  <si>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</si>
  <si>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</si>
  <si>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</si>
  <si>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</si>
  <si>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</si>
  <si>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</si>
  <si>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</si>
  <si>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</si>
  <si>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</si>
  <si>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</si>
  <si>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</si>
  <si>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</si>
  <si>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</si>
  <si>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</si>
  <si>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</si>
  <si>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</si>
  <si>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</si>
  <si>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</si>
  <si>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</si>
  <si>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</si>
  <si>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</si>
  <si>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</si>
  <si>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</si>
  <si>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</si>
  <si>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</si>
  <si>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</si>
  <si>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</si>
  <si>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</si>
  <si>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</si>
  <si>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</si>
  <si>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</si>
  <si>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</si>
  <si>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</si>
  <si>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</si>
  <si>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</si>
  <si>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</si>
  <si>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</si>
  <si>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</si>
  <si>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</si>
  <si>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</si>
  <si>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</si>
  <si>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</si>
  <si>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</si>
  <si>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</si>
  <si>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</si>
  <si>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</si>
  <si>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</si>
  <si>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</si>
  <si>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</si>
  <si>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</si>
  <si>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</si>
  <si>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</si>
  <si>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</si>
  <si>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</si>
  <si>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</si>
  <si>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</si>
  <si>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</si>
  <si>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</si>
  <si>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</si>
  <si>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</si>
  <si>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</si>
  <si>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</si>
  <si>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</si>
  <si>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</si>
  <si>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</si>
  <si>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</si>
  <si>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</si>
  <si>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</si>
  <si>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</si>
  <si>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</si>
  <si>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</si>
  <si>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</si>
  <si>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</si>
  <si>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</si>
  <si>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</si>
  <si>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</si>
  <si>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</si>
  <si>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</si>
  <si>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</si>
  <si>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</si>
  <si>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</si>
  <si>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</si>
  <si>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</si>
  <si>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</si>
  <si>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</si>
  <si>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</si>
  <si>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</si>
  <si>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</si>
  <si>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</si>
  <si>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</si>
  <si>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</si>
  <si>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</si>
  <si>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</si>
  <si>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</si>
  <si>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</si>
  <si>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</si>
  <si>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</si>
  <si>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</si>
  <si>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</si>
  <si>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</si>
  <si>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</si>
  <si>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</si>
  <si>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</si>
  <si>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</si>
  <si>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</si>
  <si>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</si>
  <si>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</si>
  <si>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</si>
  <si>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</si>
  <si>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</si>
  <si>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</si>
  <si>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</si>
  <si>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</si>
  <si>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</si>
  <si>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</si>
  <si>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</si>
  <si>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</si>
  <si>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</si>
  <si>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</si>
  <si>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</si>
  <si>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</si>
  <si>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</si>
  <si>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</si>
  <si>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</si>
  <si>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</si>
  <si>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</si>
  <si>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</si>
  <si>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</si>
  <si>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</si>
  <si>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</si>
  <si>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</si>
  <si>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</si>
  <si>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</si>
  <si>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</si>
  <si>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</si>
  <si>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</si>
  <si>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</si>
  <si>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</si>
  <si>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</si>
  <si>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</si>
  <si>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</si>
  <si>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</si>
  <si>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</si>
  <si>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</si>
  <si>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</si>
  <si>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</si>
  <si>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</si>
  <si>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</si>
  <si>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</si>
  <si>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</si>
  <si>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</si>
  <si>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</si>
  <si>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</si>
  <si>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</si>
  <si>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</si>
  <si>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</si>
  <si>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</si>
  <si>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</si>
  <si>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</si>
  <si>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</si>
  <si>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</si>
  <si>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</si>
  <si>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</si>
  <si>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</si>
  <si>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</si>
  <si>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</si>
  <si>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</si>
  <si>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</si>
  <si>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</si>
  <si>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</si>
  <si>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</si>
  <si>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</si>
  <si>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</si>
  <si>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</si>
  <si>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</si>
  <si>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</si>
  <si>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</si>
  <si>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</si>
  <si>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</si>
  <si>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</si>
  <si>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</si>
  <si>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</si>
  <si>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</si>
  <si>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</si>
  <si>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</si>
  <si>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</si>
  <si>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</si>
  <si>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</si>
  <si>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</si>
  <si>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</si>
  <si>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</si>
  <si>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</si>
  <si>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</si>
  <si>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</si>
  <si>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</si>
  <si>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</si>
  <si>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</si>
  <si>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</si>
  <si>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</si>
  <si>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</si>
  <si>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</si>
  <si>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</si>
  <si>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</si>
  <si>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</si>
  <si>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</si>
  <si>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</si>
  <si>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</si>
  <si>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</si>
  <si>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</si>
  <si>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</si>
  <si>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</si>
  <si>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</si>
  <si>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</si>
  <si>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</si>
  <si>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</si>
  <si>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</si>
  <si>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</si>
  <si>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</si>
  <si>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</si>
  <si>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</si>
  <si>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</si>
  <si>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</si>
  <si>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</si>
  <si>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</si>
  <si>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</si>
  <si>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</si>
  <si>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</si>
  <si>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</si>
  <si>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</si>
  <si>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</si>
  <si>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</si>
  <si>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</si>
  <si>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</si>
  <si>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</si>
  <si>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</si>
  <si>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</si>
  <si>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</si>
  <si>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</si>
  <si>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</si>
  <si>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</si>
  <si>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</si>
  <si>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</si>
  <si>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</si>
  <si>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</si>
  <si>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</si>
  <si>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</si>
  <si>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</si>
  <si>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</si>
  <si>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</si>
  <si>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</si>
  <si>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</si>
  <si>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</si>
  <si>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</si>
  <si>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</si>
  <si>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</si>
  <si>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</si>
  <si>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</si>
  <si>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</si>
  <si>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</si>
  <si>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</si>
  <si>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</si>
  <si>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</si>
  <si>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</si>
  <si>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</si>
  <si>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</si>
  <si>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</si>
  <si>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</si>
  <si>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</si>
  <si>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</si>
  <si>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</si>
  <si>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</si>
  <si>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</si>
  <si>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</si>
  <si>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</si>
  <si>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</si>
  <si>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</si>
  <si>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</si>
  <si>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</si>
  <si>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</si>
  <si>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</si>
  <si>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</si>
  <si>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</si>
  <si>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</si>
  <si>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</si>
  <si>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</si>
  <si>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</si>
  <si>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</si>
  <si>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</si>
  <si>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</si>
  <si>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</si>
  <si>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</si>
  <si>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</si>
  <si>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</si>
  <si>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</si>
  <si>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</si>
  <si>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</si>
  <si>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</si>
  <si>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</si>
  <si>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</si>
  <si>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</si>
  <si>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</si>
  <si>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</si>
  <si>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</si>
  <si>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</si>
  <si>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</si>
  <si>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</si>
  <si>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</si>
  <si>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</si>
  <si>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</si>
  <si>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</si>
  <si>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</si>
  <si>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</si>
  <si>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</si>
  <si>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</si>
  <si>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</si>
  <si>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</si>
  <si>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</si>
  <si>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</si>
  <si>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</si>
  <si>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</si>
  <si>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</si>
  <si>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</si>
  <si>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</si>
  <si>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</si>
  <si>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</si>
  <si>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</si>
  <si>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</si>
  <si>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</si>
  <si>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</si>
  <si>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</si>
  <si>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</si>
  <si>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</si>
  <si>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</si>
  <si>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</si>
  <si>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</si>
  <si>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</si>
  <si>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</si>
  <si>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</si>
  <si>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</si>
  <si>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</si>
  <si>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</si>
  <si>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</si>
  <si>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</si>
  <si>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</si>
  <si>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</si>
  <si>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</si>
  <si>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</si>
  <si>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</si>
  <si>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</si>
  <si>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</si>
  <si>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</si>
  <si>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</si>
  <si>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</si>
  <si>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</si>
  <si>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</si>
  <si>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</si>
  <si>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</si>
  <si>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</si>
  <si>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</si>
  <si>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</si>
  <si>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</si>
  <si>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</si>
  <si>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</si>
  <si>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</si>
  <si>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</si>
  <si>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</si>
  <si>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</si>
  <si>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</si>
  <si>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</si>
  <si>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</si>
  <si>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</si>
  <si>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</si>
  <si>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</si>
  <si>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</si>
  <si>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</si>
  <si>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</si>
  <si>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</si>
  <si>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</si>
  <si>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</si>
  <si>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</si>
  <si>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</si>
  <si>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</si>
  <si>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</si>
  <si>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</si>
  <si>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</si>
  <si>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</si>
  <si>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</si>
  <si>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</si>
  <si>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</si>
  <si>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</si>
  <si>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</si>
  <si>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</si>
  <si>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</si>
  <si>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</si>
  <si>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</si>
  <si>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</si>
  <si>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</si>
  <si>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</si>
  <si>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</si>
  <si>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</si>
  <si>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</si>
  <si>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</si>
  <si>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</si>
  <si>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</si>
  <si>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</si>
  <si>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</si>
  <si>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</si>
  <si>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</si>
  <si>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</si>
  <si>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</si>
  <si>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</si>
  <si>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</si>
  <si>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</si>
  <si>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</si>
  <si>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</si>
  <si>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</si>
  <si>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</si>
  <si>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</si>
  <si>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</si>
  <si>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</si>
  <si>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</si>
  <si>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</si>
  <si>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</si>
  <si>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</si>
  <si>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</si>
  <si>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</si>
  <si>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</si>
  <si>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</si>
  <si>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jazdectvo - bežné transfery</t>
  </si>
  <si>
    <t>VU1</t>
  </si>
  <si>
    <t>BU</t>
  </si>
  <si>
    <t>bankový poplatok</t>
  </si>
  <si>
    <t>00151653</t>
  </si>
  <si>
    <t>SLSP a.s. Bratislava</t>
  </si>
  <si>
    <t>zDF7020250001</t>
  </si>
  <si>
    <t>195486</t>
  </si>
  <si>
    <t xml:space="preserve">členské FEI </t>
  </si>
  <si>
    <t>Féderation Equestre Internationale Lausanne, Švajčiarsko</t>
  </si>
  <si>
    <t>poplatok zahr. Platba</t>
  </si>
  <si>
    <t>zDF7020250008</t>
  </si>
  <si>
    <t>0107</t>
  </si>
  <si>
    <t>členské EEF</t>
  </si>
  <si>
    <t>European Equestrian Federation, Belgicko</t>
  </si>
  <si>
    <t>IDX20250002</t>
  </si>
  <si>
    <t>CP0045</t>
  </si>
  <si>
    <t xml:space="preserve">pracovná cesta zasadanie predsedníctva 23.1.2025  </t>
  </si>
  <si>
    <t>1 osoba</t>
  </si>
  <si>
    <t>DF3020250028</t>
  </si>
  <si>
    <t>70250004</t>
  </si>
  <si>
    <t>poštovne 01</t>
  </si>
  <si>
    <t>35862289</t>
  </si>
  <si>
    <t>Dom športu, s.r.o. Bratislava</t>
  </si>
  <si>
    <t>VU2</t>
  </si>
  <si>
    <t>DF3020250040</t>
  </si>
  <si>
    <t>50250151</t>
  </si>
  <si>
    <t xml:space="preserve">najom </t>
  </si>
  <si>
    <t>DF3020250054</t>
  </si>
  <si>
    <t>70250063</t>
  </si>
  <si>
    <t>postovne 02</t>
  </si>
  <si>
    <t>DF3020250056</t>
  </si>
  <si>
    <t>2251107406</t>
  </si>
  <si>
    <t>licenčné poplatky k hudobným dielam</t>
  </si>
  <si>
    <t>00178454</t>
  </si>
  <si>
    <t>Slovenský ochranny zväz autorský pre práva k hudobným dielam Bratislava</t>
  </si>
  <si>
    <t>DF3020250053</t>
  </si>
  <si>
    <t>250001</t>
  </si>
  <si>
    <t>sústredenie jazdca s trénerom  - 1 osoba</t>
  </si>
  <si>
    <t>31788246</t>
  </si>
  <si>
    <t>Jazdecký klub Alexandria Hviezdoslavo</t>
  </si>
  <si>
    <t>DF3020250067</t>
  </si>
  <si>
    <t>2025044</t>
  </si>
  <si>
    <t>odpocovacia deka na MSR 30 ks</t>
  </si>
  <si>
    <t>52929591</t>
  </si>
  <si>
    <t>EquitopCorp s.r.o. Bernolákovo</t>
  </si>
  <si>
    <t>BU 3/2025</t>
  </si>
  <si>
    <t>BU 2/2025</t>
  </si>
  <si>
    <t>VU3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</si>
</sst>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24" val="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6" t="s">
        <v>0</v>
      </c>
      <c r="C1" s="314"/>
      <c r="D1" s="31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4</v>
      </c>
      <c r="C6" s="205"/>
      <c r="D6" s="205"/>
    </row>
    <row r="7" spans="1:4" s="18" customFormat="1" ht="15" customHeight="1" x14ac:dyDescent="0.2">
      <c r="A7" s="294" t="s">
        <v>5</v>
      </c>
      <c r="C7" s="205"/>
      <c r="D7" s="205"/>
    </row>
    <row r="8" spans="1:4" s="18" customFormat="1" ht="15" customHeight="1" x14ac:dyDescent="0.2">
      <c r="A8" s="269" t="s">
        <v>6</v>
      </c>
      <c r="C8" s="205"/>
      <c r="D8" s="205"/>
    </row>
    <row r="9" spans="1:4" s="18" customFormat="1" ht="15" customHeight="1" x14ac:dyDescent="0.2">
      <c r="A9" s="269" t="s">
        <v>7</v>
      </c>
      <c r="C9" s="205"/>
      <c r="D9" s="205"/>
    </row>
    <row r="10" spans="1:4" s="18" customFormat="1" ht="15.75" customHeight="1" x14ac:dyDescent="0.2">
      <c r="A10" s="294" t="s">
        <v>8</v>
      </c>
      <c r="C10" s="205"/>
      <c r="D10" s="205"/>
    </row>
    <row r="11" spans="1:4" s="18" customFormat="1" ht="42.75" customHeight="1" x14ac:dyDescent="0.2">
      <c r="A11" s="294" t="s">
        <v>9</v>
      </c>
      <c r="C11" s="205"/>
      <c r="D11" s="205"/>
    </row>
    <row r="12" spans="1:4" s="18" customFormat="1" ht="20.45" customHeight="1" x14ac:dyDescent="0.2">
      <c r="A12" s="302" t="s">
        <v>10</v>
      </c>
      <c r="C12" s="205"/>
      <c r="D12" s="205"/>
    </row>
    <row r="13" spans="1:4" s="18" customFormat="1" ht="23.45" customHeight="1" x14ac:dyDescent="0.2">
      <c r="A13" s="307"/>
      <c r="C13" s="205"/>
      <c r="D13" s="205"/>
    </row>
    <row r="14" spans="1:4" s="18" customFormat="1" ht="18" x14ac:dyDescent="0.2">
      <c r="A14" s="308" t="s">
        <v>11</v>
      </c>
      <c r="C14" s="205"/>
      <c r="D14" s="205"/>
    </row>
    <row r="15" spans="1:4" ht="16.350000000000001" customHeight="1" x14ac:dyDescent="0.2">
      <c r="A15" s="127"/>
      <c r="C15" s="21"/>
    </row>
    <row r="16" spans="1:4" ht="306" x14ac:dyDescent="0.2">
      <c r="A16" s="296" t="s">
        <v>12</v>
      </c>
      <c r="C16" s="21"/>
    </row>
    <row r="17" spans="1:4" ht="17.45" customHeight="1" x14ac:dyDescent="0.2">
      <c r="A17" s="21"/>
      <c r="C17" s="21"/>
    </row>
    <row r="18" spans="1:4" ht="226.35" customHeight="1" x14ac:dyDescent="0.2">
      <c r="A18" s="296" t="s">
        <v>13</v>
      </c>
      <c r="B18" s="257"/>
      <c r="C18" s="21"/>
    </row>
    <row r="19" spans="1:4" ht="30.6" customHeight="1" x14ac:dyDescent="0.2">
      <c r="A19" s="21"/>
      <c r="B19" s="257"/>
      <c r="C19" s="21"/>
    </row>
    <row r="20" spans="1:4" ht="26.25" customHeight="1" x14ac:dyDescent="0.2">
      <c r="A20" s="297" t="s">
        <v>14</v>
      </c>
      <c r="C20" s="21"/>
    </row>
    <row r="21" spans="1:4" ht="38.25" x14ac:dyDescent="0.2">
      <c r="A21" s="19" t="s">
        <v>15</v>
      </c>
      <c r="C21" s="315"/>
      <c r="D21" s="315"/>
    </row>
    <row r="22" spans="1:4" x14ac:dyDescent="0.2">
      <c r="C22" s="316"/>
      <c r="D22" s="315"/>
    </row>
    <row r="23" spans="1:4" ht="63.75" x14ac:dyDescent="0.2">
      <c r="A23" s="23" t="s">
        <v>16</v>
      </c>
      <c r="C23" s="255"/>
      <c r="D23" s="256"/>
    </row>
    <row r="24" spans="1:4" ht="12.75" customHeight="1" x14ac:dyDescent="0.2">
      <c r="C24" s="312"/>
      <c r="D24" s="313"/>
    </row>
    <row r="25" spans="1:4" ht="29.45" customHeight="1" x14ac:dyDescent="0.2">
      <c r="A25" s="23" t="s">
        <v>17</v>
      </c>
    </row>
    <row r="26" spans="1:4" ht="13.7" customHeight="1" x14ac:dyDescent="0.2"/>
    <row r="27" spans="1:4" ht="25.5" x14ac:dyDescent="0.2">
      <c r="A27" s="19" t="s">
        <v>18</v>
      </c>
      <c r="B27" s="261"/>
    </row>
    <row r="28" spans="1:4" x14ac:dyDescent="0.2">
      <c r="A28" s="20"/>
    </row>
    <row r="29" spans="1:4" ht="38.25" x14ac:dyDescent="0.2">
      <c r="A29" s="23" t="s">
        <v>19</v>
      </c>
    </row>
    <row r="30" spans="1:4" ht="12.75" customHeight="1" x14ac:dyDescent="0.2"/>
    <row r="31" spans="1:4" ht="38.25" x14ac:dyDescent="0.2">
      <c r="A31" s="19" t="s">
        <v>20</v>
      </c>
    </row>
    <row r="32" spans="1:4" ht="12.6" customHeight="1" x14ac:dyDescent="0.2"/>
    <row r="33" spans="1:3" ht="15.75" customHeight="1" x14ac:dyDescent="0.2">
      <c r="A33" s="19" t="s">
        <v>21</v>
      </c>
    </row>
    <row r="34" spans="1:3" ht="12.6" customHeight="1" x14ac:dyDescent="0.2"/>
    <row r="35" spans="1:3" ht="51" x14ac:dyDescent="0.2">
      <c r="A35" s="19" t="s">
        <v>22</v>
      </c>
    </row>
    <row r="36" spans="1:3" ht="12" customHeight="1" x14ac:dyDescent="0.2"/>
    <row r="37" spans="1:3" ht="25.5" x14ac:dyDescent="0.2">
      <c r="A37" s="271" t="s">
        <v>23</v>
      </c>
    </row>
    <row r="39" spans="1:3" ht="76.5" x14ac:dyDescent="0.2">
      <c r="A39" s="23" t="s">
        <v>24</v>
      </c>
    </row>
    <row r="40" spans="1:3" ht="12.75" customHeight="1" x14ac:dyDescent="0.2"/>
    <row r="41" spans="1:3" ht="25.5" x14ac:dyDescent="0.2">
      <c r="A41" s="19" t="s">
        <v>25</v>
      </c>
    </row>
    <row r="42" spans="1:3" ht="12.75" customHeight="1" x14ac:dyDescent="0.2"/>
    <row r="43" spans="1:3" ht="81.75" customHeight="1" x14ac:dyDescent="0.2">
      <c r="A43" s="300" t="s">
        <v>26</v>
      </c>
      <c r="C43" s="22"/>
    </row>
    <row r="44" spans="1:3" ht="64.5" customHeight="1" x14ac:dyDescent="0.2">
      <c r="A44" s="298" t="s">
        <v>27</v>
      </c>
      <c r="C44" s="22"/>
    </row>
    <row r="45" spans="1:3" ht="12.75" customHeight="1" x14ac:dyDescent="0.2">
      <c r="A45" s="298"/>
      <c r="C45" s="22"/>
    </row>
    <row r="46" spans="1:3" ht="41.45" customHeight="1" x14ac:dyDescent="0.2">
      <c r="A46" s="299" t="s">
        <v>28</v>
      </c>
      <c r="C46" s="22"/>
    </row>
    <row r="47" spans="1:3" ht="11.45" customHeight="1" x14ac:dyDescent="0.2"/>
    <row r="48" spans="1:3" x14ac:dyDescent="0.2">
      <c r="A48" s="300" t="s">
        <v>29</v>
      </c>
    </row>
    <row r="49" spans="1:1" ht="12" customHeight="1" x14ac:dyDescent="0.2"/>
    <row r="50" spans="1:1" ht="38.25" x14ac:dyDescent="0.2">
      <c r="A50" s="19" t="s">
        <v>30</v>
      </c>
    </row>
    <row r="51" spans="1:1" ht="12.75" customHeight="1" x14ac:dyDescent="0.2"/>
    <row r="52" spans="1:1" ht="76.5" x14ac:dyDescent="0.2">
      <c r="A52" s="19" t="s">
        <v>31</v>
      </c>
    </row>
    <row r="53" spans="1:1" ht="12.75" customHeight="1" x14ac:dyDescent="0.2"/>
    <row r="54" spans="1:1" ht="38.25" x14ac:dyDescent="0.2">
      <c r="A54" s="19" t="s">
        <v>32</v>
      </c>
    </row>
    <row r="56" spans="1:1" x14ac:dyDescent="0.2">
      <c r="A56" s="19" t="s">
        <v>33</v>
      </c>
    </row>
    <row r="58" spans="1:1" x14ac:dyDescent="0.2">
      <c r="A58" s="19" t="s">
        <v>34</v>
      </c>
    </row>
    <row r="60" spans="1:1" ht="121.7" customHeight="1" x14ac:dyDescent="0.2">
      <c r="A60" s="23" t="s">
        <v>35</v>
      </c>
    </row>
    <row r="61" spans="1:1" ht="12.6" customHeight="1" x14ac:dyDescent="0.2">
      <c r="A61" s="23"/>
    </row>
    <row r="62" spans="1:1" ht="14.25" customHeight="1" x14ac:dyDescent="0.2">
      <c r="A62" s="19" t="s">
        <v>36</v>
      </c>
    </row>
    <row r="63" spans="1:1" ht="25.5" x14ac:dyDescent="0.2">
      <c r="A63" s="19" t="s">
        <v>37</v>
      </c>
    </row>
    <row r="64" spans="1:1" ht="27.95" customHeight="1" x14ac:dyDescent="0.2">
      <c r="A64" s="19" t="s">
        <v>38</v>
      </c>
    </row>
    <row r="66" spans="1:1" ht="93.6" customHeight="1" x14ac:dyDescent="0.2">
      <c r="A66" s="23" t="s">
        <v>39</v>
      </c>
    </row>
    <row r="68" spans="1:1" ht="18" x14ac:dyDescent="0.2">
      <c r="A68" s="258" t="s">
        <v>40</v>
      </c>
    </row>
    <row r="70" spans="1:1" ht="174.6" customHeight="1" x14ac:dyDescent="0.2">
      <c r="A70" s="259" t="s">
        <v>41</v>
      </c>
    </row>
    <row r="71" spans="1:1" ht="13.35" customHeight="1" x14ac:dyDescent="0.2">
      <c r="A71" s="259"/>
    </row>
    <row r="72" spans="1:1" ht="173.45" customHeight="1" x14ac:dyDescent="0.2">
      <c r="A72" s="309" t="s">
        <v>42</v>
      </c>
    </row>
    <row r="73" spans="1:1" ht="38.25" x14ac:dyDescent="0.2">
      <c r="A73" s="23" t="s">
        <v>43</v>
      </c>
    </row>
    <row r="74" spans="1:1" x14ac:dyDescent="0.2">
      <c r="A74" s="25" t="s">
        <v>44</v>
      </c>
    </row>
    <row r="75" spans="1:1" ht="61.7" customHeight="1" x14ac:dyDescent="0.2">
      <c r="A75" s="23" t="s">
        <v>45</v>
      </c>
    </row>
    <row r="76" spans="1:1" ht="28.5" customHeight="1" x14ac:dyDescent="0.2">
      <c r="A76" s="23" t="s">
        <v>46</v>
      </c>
    </row>
    <row r="77" spans="1:1" x14ac:dyDescent="0.2">
      <c r="A77" s="128" t="s">
        <v>47</v>
      </c>
    </row>
    <row r="78" spans="1:1" x14ac:dyDescent="0.2">
      <c r="A78" s="129" t="s">
        <v>48</v>
      </c>
    </row>
    <row r="79" spans="1:1" x14ac:dyDescent="0.2">
      <c r="A79" s="129" t="s">
        <v>49</v>
      </c>
    </row>
    <row r="80" spans="1:1" x14ac:dyDescent="0.2">
      <c r="A80" s="129" t="s">
        <v>50</v>
      </c>
    </row>
    <row r="81" spans="1:2" x14ac:dyDescent="0.2">
      <c r="A81" s="130" t="s">
        <v>51</v>
      </c>
    </row>
    <row r="82" spans="1:2" x14ac:dyDescent="0.2">
      <c r="A82" s="129" t="s">
        <v>52</v>
      </c>
    </row>
    <row r="83" spans="1:2" x14ac:dyDescent="0.2">
      <c r="A83" s="130" t="s">
        <v>53</v>
      </c>
    </row>
    <row r="84" spans="1:2" x14ac:dyDescent="0.2">
      <c r="A84" s="129" t="s">
        <v>54</v>
      </c>
    </row>
    <row r="85" spans="1:2" x14ac:dyDescent="0.2">
      <c r="A85" s="131" t="s">
        <v>55</v>
      </c>
    </row>
    <row r="86" spans="1:2" x14ac:dyDescent="0.2">
      <c r="A86" s="24"/>
    </row>
    <row r="87" spans="1:2" ht="18" x14ac:dyDescent="0.2">
      <c r="A87" s="303" t="s">
        <v>56</v>
      </c>
    </row>
    <row r="89" spans="1:2" x14ac:dyDescent="0.2">
      <c r="A89" s="260" t="s">
        <v>57</v>
      </c>
    </row>
    <row r="90" spans="1:2" x14ac:dyDescent="0.2">
      <c r="A90" s="23" t="s">
        <v>58</v>
      </c>
    </row>
    <row r="91" spans="1:2" x14ac:dyDescent="0.2">
      <c r="A91" s="25" t="s">
        <v>44</v>
      </c>
    </row>
    <row r="92" spans="1:2" x14ac:dyDescent="0.2">
      <c r="A92" s="23" t="s">
        <v>59</v>
      </c>
      <c r="B92" s="262"/>
    </row>
    <row r="93" spans="1:2" x14ac:dyDescent="0.2">
      <c r="A93" s="23"/>
    </row>
    <row r="94" spans="1:2" x14ac:dyDescent="0.2">
      <c r="A94" s="260" t="s">
        <v>60</v>
      </c>
    </row>
    <row r="95" spans="1:2" ht="51" x14ac:dyDescent="0.2">
      <c r="A95" s="23" t="s">
        <v>61</v>
      </c>
    </row>
    <row r="96" spans="1:2" x14ac:dyDescent="0.2">
      <c r="A96" s="23"/>
    </row>
    <row r="97" spans="1:4" x14ac:dyDescent="0.2">
      <c r="A97" s="260" t="s">
        <v>62</v>
      </c>
    </row>
    <row r="98" spans="1:4" ht="68.45" customHeight="1" x14ac:dyDescent="0.2">
      <c r="A98" s="23" t="s">
        <v>63</v>
      </c>
    </row>
    <row r="99" spans="1:4" x14ac:dyDescent="0.2">
      <c r="A99" s="23"/>
    </row>
    <row r="100" spans="1:4" x14ac:dyDescent="0.2">
      <c r="A100" s="260" t="s">
        <v>64</v>
      </c>
    </row>
    <row r="101" spans="1:4" ht="89.25" x14ac:dyDescent="0.2">
      <c r="A101" s="23" t="s">
        <v>65</v>
      </c>
    </row>
    <row r="102" spans="1:4" x14ac:dyDescent="0.2">
      <c r="A102" s="23"/>
    </row>
    <row r="103" spans="1:4" x14ac:dyDescent="0.2">
      <c r="A103" s="295" t="s">
        <v>66</v>
      </c>
    </row>
    <row r="104" spans="1:4" ht="51" x14ac:dyDescent="0.2">
      <c r="A104" s="23" t="s">
        <v>67</v>
      </c>
    </row>
    <row r="105" spans="1:4" x14ac:dyDescent="0.2">
      <c r="A105" s="23"/>
      <c r="B105" s="20" t="s">
        <v>68</v>
      </c>
    </row>
    <row r="106" spans="1:4" x14ac:dyDescent="0.2">
      <c r="A106" s="260" t="s">
        <v>69</v>
      </c>
    </row>
    <row r="107" spans="1:4" ht="71.25" customHeight="1" x14ac:dyDescent="0.2">
      <c r="A107" s="19" t="s">
        <v>70</v>
      </c>
    </row>
    <row r="108" spans="1:4" ht="38.25" x14ac:dyDescent="0.2">
      <c r="A108" s="19" t="s">
        <v>71</v>
      </c>
    </row>
    <row r="109" spans="1:4" ht="25.5" x14ac:dyDescent="0.2">
      <c r="A109" s="19" t="s">
        <v>72</v>
      </c>
    </row>
    <row r="110" spans="1:4" ht="10.5" customHeight="1" x14ac:dyDescent="0.2">
      <c r="D110" s="20" t="s">
        <v>68</v>
      </c>
    </row>
    <row r="111" spans="1:4" ht="99.75" customHeight="1" x14ac:dyDescent="0.2">
      <c r="A111" s="23" t="s">
        <v>73</v>
      </c>
    </row>
    <row r="112" spans="1:4" ht="25.5" x14ac:dyDescent="0.2">
      <c r="A112" s="19" t="s">
        <v>74</v>
      </c>
    </row>
    <row r="114" spans="1:2" ht="178.5" x14ac:dyDescent="0.2">
      <c r="A114" s="23" t="s">
        <v>75</v>
      </c>
    </row>
    <row r="115" spans="1:2" ht="11.25" customHeight="1" x14ac:dyDescent="0.2">
      <c r="A115" s="270"/>
      <c r="B115" s="257"/>
    </row>
    <row r="116" spans="1:2" x14ac:dyDescent="0.2">
      <c r="A116" s="260" t="s">
        <v>76</v>
      </c>
    </row>
    <row r="117" spans="1:2" ht="32.450000000000003" customHeight="1" x14ac:dyDescent="0.2">
      <c r="A117" s="23" t="s">
        <v>77</v>
      </c>
    </row>
    <row r="118" spans="1:2" x14ac:dyDescent="0.2">
      <c r="A118" s="23"/>
    </row>
    <row r="119" spans="1:2" x14ac:dyDescent="0.2">
      <c r="A119" s="260" t="s">
        <v>78</v>
      </c>
    </row>
    <row r="120" spans="1:2" ht="12" customHeight="1" x14ac:dyDescent="0.2">
      <c r="A120" s="23" t="s">
        <v>79</v>
      </c>
    </row>
    <row r="121" spans="1:2" ht="3" hidden="1" customHeight="1" x14ac:dyDescent="0.2">
      <c r="A121" s="23"/>
    </row>
    <row r="122" spans="1:2" x14ac:dyDescent="0.2">
      <c r="A122" s="23" t="s">
        <v>80</v>
      </c>
    </row>
    <row r="123" spans="1:2" ht="25.5" x14ac:dyDescent="0.2">
      <c r="A123" s="23" t="s">
        <v>81</v>
      </c>
    </row>
    <row r="124" spans="1:2" x14ac:dyDescent="0.2">
      <c r="A124" s="23" t="s">
        <v>82</v>
      </c>
    </row>
    <row r="125" spans="1:2" ht="25.5" x14ac:dyDescent="0.2">
      <c r="A125" s="23" t="s">
        <v>83</v>
      </c>
    </row>
    <row r="126" spans="1:2" ht="38.25" x14ac:dyDescent="0.2">
      <c r="A126" s="23" t="s">
        <v>84</v>
      </c>
    </row>
    <row r="127" spans="1:2" ht="33.75" customHeight="1" x14ac:dyDescent="0.2">
      <c r="A127" s="23" t="s">
        <v>85</v>
      </c>
    </row>
    <row r="128" spans="1:2" ht="12.75" customHeight="1" x14ac:dyDescent="0.2">
      <c r="A128" s="305" t="s">
        <v>44</v>
      </c>
    </row>
    <row r="129" spans="1:1" ht="15.75" customHeight="1" x14ac:dyDescent="0.2">
      <c r="A129" s="304" t="s">
        <v>86</v>
      </c>
    </row>
    <row r="130" spans="1:1" ht="12.75" customHeight="1" x14ac:dyDescent="0.2">
      <c r="A130" s="23"/>
    </row>
    <row r="131" spans="1:1" x14ac:dyDescent="0.2">
      <c r="A131" s="295" t="s">
        <v>87</v>
      </c>
    </row>
    <row r="132" spans="1:1" ht="40.700000000000003" customHeight="1" x14ac:dyDescent="0.2">
      <c r="A132" s="23" t="s">
        <v>88</v>
      </c>
    </row>
    <row r="133" spans="1:1" ht="61.5" customHeight="1" x14ac:dyDescent="0.2">
      <c r="A133" s="301" t="s">
        <v>89</v>
      </c>
    </row>
    <row r="134" spans="1:1" x14ac:dyDescent="0.2">
      <c r="A134" s="260" t="s">
        <v>90</v>
      </c>
    </row>
    <row r="135" spans="1:1" ht="102" x14ac:dyDescent="0.2">
      <c r="A135" s="301" t="s">
        <v>91</v>
      </c>
    </row>
    <row r="136" spans="1:1" x14ac:dyDescent="0.2">
      <c r="A136"/>
    </row>
    <row r="137" spans="1:1" ht="71.45" customHeight="1" x14ac:dyDescent="0.2">
      <c r="A137" s="300" t="s">
        <v>92</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7" t="s">
        <v>93</v>
      </c>
      <c r="B1" s="317"/>
      <c r="C1" s="317"/>
      <c r="D1" s="317"/>
      <c r="E1" s="317"/>
      <c r="F1" s="317"/>
      <c r="G1" s="317"/>
      <c r="H1" s="317"/>
      <c r="I1" s="52"/>
      <c r="J1" s="37"/>
    </row>
    <row r="2" spans="1:11" ht="15.75" x14ac:dyDescent="0.25">
      <c r="A2" s="323" t="s">
        <v>94</v>
      </c>
      <c r="B2" s="323"/>
      <c r="C2" s="323"/>
      <c r="D2" s="323"/>
      <c r="E2" s="323"/>
      <c r="F2" s="323"/>
      <c r="G2" s="323"/>
      <c r="H2" s="321" t="str">
        <f>+Doklady!I100</f>
        <v>V1</v>
      </c>
      <c r="I2" s="321"/>
    </row>
    <row r="3" spans="1:11" ht="15" x14ac:dyDescent="0.25">
      <c r="A3" s="40"/>
      <c r="B3" s="40"/>
      <c r="C3" s="40"/>
      <c r="D3" s="40"/>
      <c r="E3" s="40"/>
      <c r="F3" s="40"/>
      <c r="G3" s="40"/>
      <c r="H3" s="322">
        <f>+Doklady!I101</f>
        <v>45740</v>
      </c>
      <c r="I3" s="322"/>
    </row>
    <row r="4" spans="1:11" ht="15.75" customHeight="1" x14ac:dyDescent="0.2">
      <c r="A4" s="41" t="s">
        <v>95</v>
      </c>
      <c r="B4" s="318" t="s">
        <v>96</v>
      </c>
      <c r="C4" s="319"/>
      <c r="D4" s="319"/>
      <c r="E4" s="32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97</v>
      </c>
      <c r="B7" s="10" t="s">
        <v>98</v>
      </c>
      <c r="C7" s="10" t="s">
        <v>99</v>
      </c>
      <c r="D7" s="10" t="s">
        <v>100</v>
      </c>
      <c r="E7" s="10" t="s">
        <v>101</v>
      </c>
      <c r="F7" s="10" t="s">
        <v>102</v>
      </c>
      <c r="G7" s="10" t="s">
        <v>103</v>
      </c>
      <c r="H7" s="11" t="s">
        <v>104</v>
      </c>
      <c r="I7" s="58" t="s">
        <v>105</v>
      </c>
      <c r="J7" s="44"/>
    </row>
    <row r="8" spans="1:11" ht="90" x14ac:dyDescent="0.2">
      <c r="A8" s="46" t="s">
        <v>106</v>
      </c>
      <c r="B8" s="152"/>
      <c r="C8" s="152"/>
      <c r="D8" s="48">
        <v>45779</v>
      </c>
      <c r="E8" s="153" t="s">
        <v>107</v>
      </c>
      <c r="F8" s="153"/>
      <c r="G8" s="153"/>
      <c r="H8" s="154"/>
      <c r="I8" s="155"/>
      <c r="J8" s="44"/>
    </row>
    <row r="9" spans="1:11" ht="45" x14ac:dyDescent="0.2">
      <c r="A9" s="46" t="s">
        <v>106</v>
      </c>
      <c r="B9" s="47" t="s">
        <v>108</v>
      </c>
      <c r="C9" s="47" t="s">
        <v>109</v>
      </c>
      <c r="D9" s="48">
        <v>45780</v>
      </c>
      <c r="E9" s="46" t="s">
        <v>110</v>
      </c>
      <c r="F9" s="46"/>
      <c r="G9" s="46" t="s">
        <v>111</v>
      </c>
      <c r="H9" s="49">
        <v>400</v>
      </c>
      <c r="I9" s="55">
        <v>3</v>
      </c>
      <c r="J9" s="44"/>
    </row>
    <row r="10" spans="1:11" ht="22.5" x14ac:dyDescent="0.2">
      <c r="A10" s="46" t="s">
        <v>106</v>
      </c>
      <c r="B10" s="47" t="s">
        <v>112</v>
      </c>
      <c r="C10" s="47" t="s">
        <v>113</v>
      </c>
      <c r="D10" s="48">
        <v>45781</v>
      </c>
      <c r="E10" s="46" t="s">
        <v>114</v>
      </c>
      <c r="F10" s="46"/>
      <c r="G10" s="46" t="s">
        <v>115</v>
      </c>
      <c r="H10" s="49"/>
      <c r="I10" s="55">
        <v>3</v>
      </c>
      <c r="J10" s="44"/>
    </row>
    <row r="11" spans="1:11" ht="12.75" x14ac:dyDescent="0.2">
      <c r="A11" s="46" t="s">
        <v>106</v>
      </c>
      <c r="B11" s="47" t="s">
        <v>116</v>
      </c>
      <c r="C11" s="47" t="s">
        <v>117</v>
      </c>
      <c r="D11" s="48">
        <v>45782</v>
      </c>
      <c r="E11" s="46" t="s">
        <v>118</v>
      </c>
      <c r="F11" s="46"/>
      <c r="G11" s="46" t="s">
        <v>119</v>
      </c>
      <c r="H11" s="49">
        <v>100</v>
      </c>
      <c r="I11" s="55">
        <v>3</v>
      </c>
      <c r="J11" s="44"/>
    </row>
    <row r="12" spans="1:11" ht="22.5" x14ac:dyDescent="0.2">
      <c r="A12" s="46" t="s">
        <v>106</v>
      </c>
      <c r="B12" s="47" t="s">
        <v>120</v>
      </c>
      <c r="C12" s="47" t="s">
        <v>121</v>
      </c>
      <c r="D12" s="48">
        <v>45783</v>
      </c>
      <c r="E12" s="46" t="s">
        <v>122</v>
      </c>
      <c r="F12" s="46"/>
      <c r="G12" s="46" t="s">
        <v>123</v>
      </c>
      <c r="H12" s="49">
        <v>50</v>
      </c>
      <c r="I12" s="55">
        <v>3</v>
      </c>
      <c r="J12" s="44"/>
    </row>
    <row r="13" spans="1:11" ht="12.75" x14ac:dyDescent="0.2">
      <c r="A13" s="46" t="s">
        <v>106</v>
      </c>
      <c r="B13" s="47" t="s">
        <v>124</v>
      </c>
      <c r="C13" s="47" t="s">
        <v>125</v>
      </c>
      <c r="D13" s="48">
        <v>45784</v>
      </c>
      <c r="E13" s="46" t="s">
        <v>126</v>
      </c>
      <c r="F13" s="46"/>
      <c r="G13" s="46" t="s">
        <v>127</v>
      </c>
      <c r="H13" s="49">
        <v>200</v>
      </c>
      <c r="I13" s="55">
        <v>3</v>
      </c>
      <c r="J13" s="44"/>
    </row>
    <row r="14" spans="1:11" ht="12.75" x14ac:dyDescent="0.2">
      <c r="A14" s="46" t="s">
        <v>106</v>
      </c>
      <c r="B14" s="47" t="s">
        <v>128</v>
      </c>
      <c r="C14" s="47" t="s">
        <v>129</v>
      </c>
      <c r="D14" s="48">
        <v>45785</v>
      </c>
      <c r="E14" s="46" t="s">
        <v>130</v>
      </c>
      <c r="F14" s="46"/>
      <c r="G14" s="46" t="s">
        <v>131</v>
      </c>
      <c r="H14" s="49"/>
      <c r="I14" s="55">
        <v>3</v>
      </c>
      <c r="J14" s="44"/>
    </row>
    <row r="15" spans="1:11" ht="12.75" x14ac:dyDescent="0.2">
      <c r="A15" s="46" t="s">
        <v>106</v>
      </c>
      <c r="B15" s="47" t="s">
        <v>132</v>
      </c>
      <c r="C15" s="47" t="s">
        <v>133</v>
      </c>
      <c r="D15" s="48">
        <v>45786</v>
      </c>
      <c r="E15" s="46" t="s">
        <v>134</v>
      </c>
      <c r="F15" s="46"/>
      <c r="G15" s="46" t="s">
        <v>135</v>
      </c>
      <c r="H15" s="49">
        <v>505</v>
      </c>
      <c r="I15" s="55">
        <v>3</v>
      </c>
      <c r="J15" s="44"/>
    </row>
    <row r="16" spans="1:11" ht="146.25" x14ac:dyDescent="0.2">
      <c r="A16" s="46" t="s">
        <v>106</v>
      </c>
      <c r="B16" s="156"/>
      <c r="C16" s="156"/>
      <c r="D16" s="48">
        <v>45787</v>
      </c>
      <c r="E16" s="157" t="s">
        <v>136</v>
      </c>
      <c r="F16" s="157"/>
      <c r="G16" s="157"/>
      <c r="H16" s="158"/>
      <c r="I16" s="159"/>
      <c r="J16" s="44"/>
    </row>
    <row r="17" spans="1:18" ht="12.75" x14ac:dyDescent="0.2">
      <c r="A17" s="46" t="s">
        <v>106</v>
      </c>
      <c r="B17" s="47" t="s">
        <v>137</v>
      </c>
      <c r="C17" s="47" t="s">
        <v>138</v>
      </c>
      <c r="D17" s="48">
        <v>45788</v>
      </c>
      <c r="E17" s="46" t="s">
        <v>139</v>
      </c>
      <c r="F17" s="46"/>
      <c r="G17" s="46" t="s">
        <v>140</v>
      </c>
      <c r="H17" s="49"/>
      <c r="I17" s="55">
        <v>2</v>
      </c>
      <c r="J17" s="44"/>
    </row>
    <row r="18" spans="1:18" ht="22.5" x14ac:dyDescent="0.2">
      <c r="A18" s="46" t="s">
        <v>106</v>
      </c>
      <c r="B18" s="47" t="s">
        <v>141</v>
      </c>
      <c r="C18" s="47" t="s">
        <v>142</v>
      </c>
      <c r="D18" s="48">
        <v>45789</v>
      </c>
      <c r="E18" s="46" t="s">
        <v>143</v>
      </c>
      <c r="F18" s="46"/>
      <c r="G18" s="46" t="s">
        <v>144</v>
      </c>
      <c r="H18" s="49"/>
      <c r="I18" s="55">
        <v>2</v>
      </c>
      <c r="J18" s="44"/>
    </row>
    <row r="19" spans="1:18" ht="22.5" x14ac:dyDescent="0.2">
      <c r="A19" s="46" t="s">
        <v>106</v>
      </c>
      <c r="B19" s="47" t="s">
        <v>145</v>
      </c>
      <c r="C19" s="47" t="s">
        <v>146</v>
      </c>
      <c r="D19" s="48">
        <v>45790</v>
      </c>
      <c r="E19" s="46" t="s">
        <v>147</v>
      </c>
      <c r="F19" s="46"/>
      <c r="G19" s="46" t="s">
        <v>148</v>
      </c>
      <c r="H19" s="49">
        <v>1000</v>
      </c>
      <c r="I19" s="55">
        <v>2</v>
      </c>
      <c r="J19" s="44"/>
    </row>
    <row r="20" spans="1:18" ht="12.75" x14ac:dyDescent="0.2">
      <c r="A20" s="46" t="s">
        <v>106</v>
      </c>
      <c r="B20" s="47" t="s">
        <v>149</v>
      </c>
      <c r="C20" s="47" t="s">
        <v>150</v>
      </c>
      <c r="D20" s="48">
        <v>45791</v>
      </c>
      <c r="E20" s="46" t="s">
        <v>151</v>
      </c>
      <c r="F20" s="46"/>
      <c r="G20" s="46" t="s">
        <v>152</v>
      </c>
      <c r="H20" s="49">
        <v>300</v>
      </c>
      <c r="I20" s="55">
        <v>2</v>
      </c>
      <c r="J20" s="44"/>
    </row>
    <row r="21" spans="1:18" ht="12.75" x14ac:dyDescent="0.2">
      <c r="A21" s="46" t="s">
        <v>106</v>
      </c>
      <c r="B21" s="47" t="s">
        <v>153</v>
      </c>
      <c r="C21" s="47" t="s">
        <v>154</v>
      </c>
      <c r="D21" s="48">
        <v>45792</v>
      </c>
      <c r="E21" s="46" t="s">
        <v>155</v>
      </c>
      <c r="F21" s="46"/>
      <c r="G21" s="46" t="s">
        <v>156</v>
      </c>
      <c r="H21" s="49">
        <v>600</v>
      </c>
      <c r="I21" s="55">
        <v>2</v>
      </c>
      <c r="J21" s="44"/>
    </row>
    <row r="22" spans="1:18" ht="22.5" x14ac:dyDescent="0.2">
      <c r="A22" s="46" t="s">
        <v>106</v>
      </c>
      <c r="B22" s="47" t="s">
        <v>157</v>
      </c>
      <c r="C22" s="47" t="s">
        <v>158</v>
      </c>
      <c r="D22" s="48">
        <v>45793</v>
      </c>
      <c r="E22" s="46" t="s">
        <v>159</v>
      </c>
      <c r="F22" s="46"/>
      <c r="G22" s="46" t="s">
        <v>160</v>
      </c>
      <c r="H22" s="49">
        <v>25.9</v>
      </c>
      <c r="I22" s="55">
        <v>2</v>
      </c>
      <c r="J22" s="44"/>
    </row>
    <row r="23" spans="1:18" ht="12.75" x14ac:dyDescent="0.2">
      <c r="A23" s="46" t="s">
        <v>106</v>
      </c>
      <c r="B23" s="47" t="s">
        <v>161</v>
      </c>
      <c r="C23" s="47" t="s">
        <v>162</v>
      </c>
      <c r="D23" s="48">
        <v>45794</v>
      </c>
      <c r="E23" s="46" t="s">
        <v>163</v>
      </c>
      <c r="F23" s="46"/>
      <c r="G23" s="46" t="s">
        <v>164</v>
      </c>
      <c r="H23" s="49"/>
      <c r="I23" s="55">
        <v>2</v>
      </c>
      <c r="J23" s="44"/>
    </row>
    <row r="24" spans="1:18" ht="12.75" x14ac:dyDescent="0.2">
      <c r="A24" s="46" t="s">
        <v>106</v>
      </c>
      <c r="B24" s="156"/>
      <c r="C24" s="156"/>
      <c r="D24" s="48">
        <v>45795</v>
      </c>
      <c r="E24" s="157" t="s">
        <v>165</v>
      </c>
      <c r="F24" s="157"/>
      <c r="G24" s="157"/>
      <c r="H24" s="158"/>
      <c r="I24" s="159"/>
      <c r="J24" s="44"/>
      <c r="M24" s="44"/>
      <c r="N24" s="44"/>
      <c r="O24" s="44"/>
      <c r="P24" s="44"/>
      <c r="Q24" s="44"/>
      <c r="R24" s="44"/>
    </row>
    <row r="25" spans="1:18" ht="22.5" x14ac:dyDescent="0.2">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x14ac:dyDescent="0.2">
      <c r="A26" s="46" t="s">
        <v>106</v>
      </c>
      <c r="B26" s="47" t="s">
        <v>170</v>
      </c>
      <c r="C26" s="47" t="s">
        <v>170</v>
      </c>
      <c r="D26" s="48">
        <v>45796</v>
      </c>
      <c r="E26" s="46" t="s">
        <v>171</v>
      </c>
      <c r="F26" s="46"/>
      <c r="G26" s="46" t="s">
        <v>172</v>
      </c>
      <c r="H26" s="49"/>
      <c r="I26" s="55">
        <v>4</v>
      </c>
      <c r="J26" s="44"/>
      <c r="M26" s="44"/>
      <c r="N26" s="44"/>
      <c r="O26" s="44"/>
      <c r="P26" s="44"/>
      <c r="Q26" s="44"/>
      <c r="R26" s="44"/>
    </row>
    <row r="27" spans="1:18" ht="12.75" x14ac:dyDescent="0.2">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x14ac:dyDescent="0.2">
      <c r="A28" s="46" t="s">
        <v>106</v>
      </c>
      <c r="B28" s="47" t="s">
        <v>177</v>
      </c>
      <c r="C28" s="47">
        <v>1213275</v>
      </c>
      <c r="D28" s="48">
        <v>45798</v>
      </c>
      <c r="E28" s="46" t="s">
        <v>178</v>
      </c>
      <c r="F28" s="46"/>
      <c r="G28" s="46" t="s">
        <v>179</v>
      </c>
      <c r="H28" s="49">
        <v>19.100000000000001</v>
      </c>
      <c r="I28" s="55">
        <v>2</v>
      </c>
      <c r="J28" s="44"/>
      <c r="O28" s="44"/>
      <c r="P28" s="44"/>
      <c r="Q28" s="44"/>
      <c r="R28" s="44"/>
    </row>
    <row r="29" spans="1:18" ht="12.75" x14ac:dyDescent="0.2">
      <c r="A29" s="46" t="s">
        <v>106</v>
      </c>
      <c r="B29" s="47" t="s">
        <v>180</v>
      </c>
      <c r="C29" s="47">
        <v>2007006035</v>
      </c>
      <c r="D29" s="48">
        <v>45799</v>
      </c>
      <c r="E29" s="46" t="s">
        <v>181</v>
      </c>
      <c r="F29" s="46"/>
      <c r="G29" s="46" t="s">
        <v>182</v>
      </c>
      <c r="H29" s="49">
        <v>277.74</v>
      </c>
      <c r="I29" s="55">
        <v>4</v>
      </c>
      <c r="J29" s="44"/>
      <c r="O29" s="44"/>
      <c r="P29" s="44"/>
      <c r="Q29" s="44"/>
      <c r="R29" s="44"/>
    </row>
    <row r="30" spans="1:18" ht="12.75" x14ac:dyDescent="0.2">
      <c r="A30" s="46" t="s">
        <v>106</v>
      </c>
      <c r="B30" s="50">
        <v>45627</v>
      </c>
      <c r="C30" s="47" t="s">
        <v>174</v>
      </c>
      <c r="D30" s="48">
        <v>45800</v>
      </c>
      <c r="E30" s="46" t="s">
        <v>183</v>
      </c>
      <c r="F30" s="46"/>
      <c r="G30" s="46" t="s">
        <v>184</v>
      </c>
      <c r="H30" s="49">
        <v>50</v>
      </c>
      <c r="I30" s="55">
        <v>4</v>
      </c>
      <c r="J30" s="44"/>
      <c r="O30" s="44"/>
      <c r="P30" s="44"/>
      <c r="Q30" s="44"/>
      <c r="R30" s="44"/>
    </row>
    <row r="31" spans="1:18" ht="12.75" x14ac:dyDescent="0.2">
      <c r="A31" s="46" t="s">
        <v>106</v>
      </c>
      <c r="B31" s="47" t="s">
        <v>185</v>
      </c>
      <c r="C31" s="47" t="s">
        <v>186</v>
      </c>
      <c r="D31" s="48">
        <v>45801</v>
      </c>
      <c r="E31" s="46" t="s">
        <v>187</v>
      </c>
      <c r="F31" s="46"/>
      <c r="G31" s="46" t="s">
        <v>188</v>
      </c>
      <c r="H31" s="49">
        <v>9</v>
      </c>
      <c r="I31" s="55">
        <v>4</v>
      </c>
      <c r="J31" s="44"/>
      <c r="O31" s="44"/>
      <c r="P31" s="44"/>
      <c r="Q31" s="44"/>
      <c r="R31" s="44"/>
    </row>
    <row r="32" spans="1:18" ht="22.5" x14ac:dyDescent="0.2">
      <c r="A32" s="46" t="s">
        <v>106</v>
      </c>
      <c r="B32" s="50">
        <v>45413</v>
      </c>
      <c r="C32" s="47" t="s">
        <v>189</v>
      </c>
      <c r="D32" s="48">
        <v>45802</v>
      </c>
      <c r="E32" s="46" t="s">
        <v>190</v>
      </c>
      <c r="F32" s="46"/>
      <c r="G32" s="46" t="s">
        <v>191</v>
      </c>
      <c r="H32" s="49">
        <v>10</v>
      </c>
      <c r="I32" s="55">
        <v>4</v>
      </c>
      <c r="J32" s="44"/>
      <c r="O32" s="44"/>
      <c r="P32" s="44"/>
      <c r="Q32" s="44"/>
      <c r="R32" s="44"/>
    </row>
    <row r="33" spans="1:18" ht="22.5" x14ac:dyDescent="0.2">
      <c r="A33" s="46" t="s">
        <v>106</v>
      </c>
      <c r="B33" s="47" t="s">
        <v>192</v>
      </c>
      <c r="C33" s="47" t="s">
        <v>193</v>
      </c>
      <c r="D33" s="48">
        <v>45803</v>
      </c>
      <c r="E33" s="46" t="s">
        <v>194</v>
      </c>
      <c r="F33" s="46"/>
      <c r="G33" s="46" t="s">
        <v>195</v>
      </c>
      <c r="H33" s="49">
        <v>500</v>
      </c>
      <c r="I33" s="55">
        <v>1</v>
      </c>
      <c r="J33" s="44"/>
      <c r="O33" s="44"/>
      <c r="P33" s="44"/>
      <c r="Q33" s="44"/>
      <c r="R33" s="44"/>
    </row>
    <row r="34" spans="1:18" ht="12.75" x14ac:dyDescent="0.2">
      <c r="A34" s="46" t="s">
        <v>106</v>
      </c>
      <c r="B34" s="47" t="s">
        <v>196</v>
      </c>
      <c r="C34" s="47" t="s">
        <v>197</v>
      </c>
      <c r="D34" s="48">
        <v>45804</v>
      </c>
      <c r="E34" s="46" t="s">
        <v>198</v>
      </c>
      <c r="F34" s="46"/>
      <c r="G34" s="46" t="s">
        <v>199</v>
      </c>
      <c r="H34" s="49">
        <v>71.2</v>
      </c>
      <c r="I34" s="55">
        <v>3</v>
      </c>
      <c r="J34" s="44"/>
      <c r="O34" s="44"/>
      <c r="P34" s="44"/>
      <c r="Q34" s="44"/>
      <c r="R34" s="44"/>
    </row>
    <row r="35" spans="1:18" ht="67.5" x14ac:dyDescent="0.2">
      <c r="A35" s="46" t="s">
        <v>106</v>
      </c>
      <c r="B35" s="47" t="s">
        <v>200</v>
      </c>
      <c r="C35" s="47" t="s">
        <v>201</v>
      </c>
      <c r="D35" s="48">
        <v>45805</v>
      </c>
      <c r="E35" s="46" t="s">
        <v>202</v>
      </c>
      <c r="F35" s="46"/>
      <c r="G35" s="46" t="s">
        <v>203</v>
      </c>
      <c r="H35" s="49">
        <v>250</v>
      </c>
      <c r="I35" s="55">
        <v>1</v>
      </c>
      <c r="J35" s="44"/>
    </row>
    <row r="36" spans="1:18" ht="12.75" x14ac:dyDescent="0.2">
      <c r="A36" s="46" t="s">
        <v>106</v>
      </c>
      <c r="B36" s="47" t="s">
        <v>204</v>
      </c>
      <c r="C36" s="47" t="s">
        <v>205</v>
      </c>
      <c r="D36" s="48">
        <v>45806</v>
      </c>
      <c r="E36" s="46" t="s">
        <v>206</v>
      </c>
      <c r="F36" s="46"/>
      <c r="G36" s="46" t="s">
        <v>207</v>
      </c>
      <c r="H36" s="49">
        <v>320</v>
      </c>
      <c r="I36" s="55">
        <v>5</v>
      </c>
      <c r="J36" s="44"/>
    </row>
    <row r="37" spans="1:18" ht="12.75" x14ac:dyDescent="0.2">
      <c r="A37" s="46" t="s">
        <v>106</v>
      </c>
      <c r="B37" s="47" t="s">
        <v>208</v>
      </c>
      <c r="C37" s="47" t="s">
        <v>209</v>
      </c>
      <c r="D37" s="48">
        <v>45807</v>
      </c>
      <c r="E37" s="46" t="s">
        <v>210</v>
      </c>
      <c r="F37" s="46"/>
      <c r="G37" s="46" t="s">
        <v>211</v>
      </c>
      <c r="H37" s="49">
        <v>40</v>
      </c>
      <c r="I37" s="55">
        <v>4</v>
      </c>
      <c r="J37" s="44"/>
    </row>
    <row r="38" spans="1:18" ht="12.75" x14ac:dyDescent="0.2">
      <c r="A38" s="46" t="s">
        <v>106</v>
      </c>
      <c r="B38" s="50">
        <v>45292</v>
      </c>
      <c r="C38" s="47" t="s">
        <v>212</v>
      </c>
      <c r="D38" s="48">
        <v>45808</v>
      </c>
      <c r="E38" s="46" t="s">
        <v>213</v>
      </c>
      <c r="F38" s="46"/>
      <c r="G38" s="46" t="s">
        <v>214</v>
      </c>
      <c r="H38" s="49">
        <v>25</v>
      </c>
      <c r="I38" s="55">
        <v>4</v>
      </c>
      <c r="J38" s="44"/>
    </row>
    <row r="39" spans="1:18" ht="12.75" x14ac:dyDescent="0.2">
      <c r="A39" s="46" t="s">
        <v>106</v>
      </c>
      <c r="B39" s="50">
        <v>45352</v>
      </c>
      <c r="C39" s="47" t="s">
        <v>215</v>
      </c>
      <c r="D39" s="48">
        <v>45809</v>
      </c>
      <c r="E39" s="46" t="s">
        <v>216</v>
      </c>
      <c r="F39" s="46"/>
      <c r="G39" s="46" t="s">
        <v>217</v>
      </c>
      <c r="H39" s="49">
        <v>150</v>
      </c>
      <c r="I39" s="55">
        <v>4</v>
      </c>
      <c r="J39" s="44"/>
    </row>
    <row r="40" spans="1:18" ht="22.5" x14ac:dyDescent="0.2">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5"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2.5"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ht="22.5"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ht="22.5"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6" t="s">
        <v>347</v>
      </c>
      <c r="B1" s="327"/>
      <c r="C1" s="174">
        <v>45688</v>
      </c>
      <c r="D1" s="26"/>
      <c r="G1" s="252">
        <v>45688</v>
      </c>
    </row>
    <row r="2" spans="1:7" ht="15" x14ac:dyDescent="0.25">
      <c r="A2" s="28"/>
      <c r="B2" s="28"/>
      <c r="G2" s="252">
        <v>45716</v>
      </c>
    </row>
    <row r="3" spans="1:7" ht="14.25" x14ac:dyDescent="0.2">
      <c r="A3" s="30" t="s">
        <v>348</v>
      </c>
      <c r="B3" s="324" t="str">
        <f>INDEX(Adr!B:B,Doklady!B102+1)</f>
        <v>SLOVENSKÁ JAZDECKÁ FEDERÁCIA</v>
      </c>
      <c r="C3" s="324"/>
      <c r="D3" s="324"/>
      <c r="G3" s="252">
        <v>45747</v>
      </c>
    </row>
    <row r="4" spans="1:7" ht="14.25" x14ac:dyDescent="0.2">
      <c r="A4" s="30" t="s">
        <v>349</v>
      </c>
      <c r="B4" s="29" t="str">
        <f>RIGHT("0000"&amp;INDEX(Adr!A:A,Doklady!B102+1),8)</f>
        <v>31787801</v>
      </c>
      <c r="G4" s="252">
        <v>45777</v>
      </c>
    </row>
    <row r="5" spans="1:7" ht="14.25" x14ac:dyDescent="0.2">
      <c r="A5" s="30" t="s">
        <v>350</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351</v>
      </c>
      <c r="B9" s="31" t="s">
        <v>351</v>
      </c>
      <c r="C9" s="32" t="s">
        <v>352</v>
      </c>
      <c r="G9" s="252">
        <v>45930</v>
      </c>
    </row>
    <row r="10" spans="1:7" ht="14.25" x14ac:dyDescent="0.2">
      <c r="A10" s="133" t="s">
        <v>353</v>
      </c>
      <c r="B10" s="134" t="s">
        <v>354</v>
      </c>
      <c r="C10" s="175">
        <f>+Spolu!C10</f>
        <v>0</v>
      </c>
      <c r="G10" s="252">
        <v>45961</v>
      </c>
    </row>
    <row r="11" spans="1:7" ht="14.25" x14ac:dyDescent="0.2">
      <c r="A11" s="133" t="s">
        <v>355</v>
      </c>
      <c r="B11" s="134" t="s">
        <v>356</v>
      </c>
      <c r="C11" s="175">
        <f>+Spolu!C11</f>
        <v>198470</v>
      </c>
      <c r="G11" s="252">
        <v>45991</v>
      </c>
    </row>
    <row r="12" spans="1:7" ht="14.25" x14ac:dyDescent="0.2">
      <c r="A12" s="133" t="s">
        <v>357</v>
      </c>
      <c r="B12" s="134" t="s">
        <v>358</v>
      </c>
      <c r="C12" s="175">
        <v>0</v>
      </c>
      <c r="G12" s="252">
        <v>46022</v>
      </c>
    </row>
    <row r="13" spans="1:7" ht="14.25" x14ac:dyDescent="0.2">
      <c r="A13" s="133" t="s">
        <v>359</v>
      </c>
      <c r="B13" s="134" t="s">
        <v>360</v>
      </c>
      <c r="C13" s="175">
        <f>+Spolu!C13</f>
        <v>0</v>
      </c>
      <c r="G13" s="252"/>
    </row>
    <row r="14" spans="1:7" ht="14.25" x14ac:dyDescent="0.2">
      <c r="A14" s="133" t="s">
        <v>361</v>
      </c>
      <c r="B14" s="134" t="s">
        <v>362</v>
      </c>
      <c r="C14" s="175">
        <f>+Spolu!C14</f>
        <v>0</v>
      </c>
      <c r="G14" s="252"/>
    </row>
    <row r="15" spans="1:7" ht="14.25" x14ac:dyDescent="0.2">
      <c r="A15" s="33" t="s">
        <v>363</v>
      </c>
      <c r="B15" s="132"/>
      <c r="C15" s="34">
        <f>SUM(C10:C14)</f>
        <v>198470</v>
      </c>
      <c r="G15" s="252"/>
    </row>
    <row r="16" spans="1:7" ht="14.25" x14ac:dyDescent="0.2">
      <c r="G16" s="252"/>
    </row>
    <row r="17" spans="1:5" ht="72" customHeight="1" x14ac:dyDescent="0.2">
      <c r="A17" s="325" t="s">
        <v>364</v>
      </c>
      <c r="B17" s="325"/>
      <c r="C17" s="325"/>
      <c r="D17" s="325"/>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7" t="s">
        <v>365</v>
      </c>
      <c r="B1" s="347"/>
      <c r="C1" s="347"/>
      <c r="D1" s="347"/>
      <c r="E1" s="347"/>
      <c r="F1" s="347"/>
      <c r="G1" s="347"/>
      <c r="H1" s="347"/>
      <c r="I1" s="347"/>
    </row>
    <row r="2" spans="1:26" ht="7.5" customHeight="1" x14ac:dyDescent="0.2">
      <c r="C2" s="8"/>
      <c r="D2" s="8"/>
      <c r="E2" s="8"/>
      <c r="F2" s="8"/>
      <c r="G2" s="8"/>
      <c r="H2" s="8"/>
      <c r="I2" s="8"/>
    </row>
    <row r="3" spans="1:26" s="9" customFormat="1" ht="26.1" customHeight="1" x14ac:dyDescent="0.2">
      <c r="B3" s="160" t="s">
        <v>95</v>
      </c>
      <c r="C3" s="348" t="str">
        <f>INDEX(Adr!B2:B70,Doklady!B102)</f>
        <v>SLOVENSKÁ JAZDECKÁ FEDERÁCIA</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349</v>
      </c>
      <c r="C4" s="66" t="str">
        <f>INDEX(Adr!A2:A92,Doklady!B102)</f>
        <v>31787801</v>
      </c>
      <c r="I4" s="65">
        <f>Doklady!I101</f>
        <v>45740</v>
      </c>
      <c r="J4" s="85"/>
      <c r="K4" s="85"/>
      <c r="L4" s="85"/>
      <c r="M4" s="85"/>
      <c r="N4" s="85"/>
      <c r="O4" s="85"/>
      <c r="P4" s="85"/>
      <c r="Q4" s="85"/>
      <c r="R4" s="85"/>
      <c r="S4" s="85"/>
      <c r="T4" s="85"/>
      <c r="U4" s="85"/>
      <c r="V4" s="85"/>
      <c r="W4" s="85"/>
      <c r="X4" s="85"/>
      <c r="Y4" s="85"/>
      <c r="Z4" s="85"/>
    </row>
    <row r="5" spans="1:26" s="9" customFormat="1" ht="12.75" x14ac:dyDescent="0.2">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350</v>
      </c>
      <c r="C6" s="9" t="str">
        <f>INDEX(Adr!D2:D92,Doklady!B102)&amp;", "&amp;INDEX(Adr!E2:E92,Doklady!B102)&amp;", "&amp;INDEX(Adr!F2:F92,Doklady!B102)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9" t="s">
        <v>370</v>
      </c>
      <c r="F9" s="350"/>
      <c r="J9" s="8"/>
      <c r="L9" s="118"/>
      <c r="M9" s="118"/>
      <c r="N9" s="118"/>
      <c r="O9" s="118"/>
      <c r="P9" s="118"/>
      <c r="Q9" s="118"/>
      <c r="R9" s="118"/>
      <c r="S9" s="118"/>
    </row>
    <row r="10" spans="1:26" ht="18" x14ac:dyDescent="0.25">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8" x14ac:dyDescent="0.25">
      <c r="A11" s="69" t="s">
        <v>355</v>
      </c>
      <c r="B11" s="70" t="s">
        <v>356</v>
      </c>
      <c r="C11" s="126">
        <f>SUMIF(FP!J:J,Doklady!$B$1&amp;A11,FP!D:D)</f>
        <v>198470</v>
      </c>
      <c r="D11" s="126">
        <f>+C11-E11</f>
        <v>13339.850000000006</v>
      </c>
      <c r="E11" s="351">
        <f>+I39-I42+I44-I47</f>
        <v>185130.15</v>
      </c>
      <c r="F11" s="352"/>
      <c r="J11" s="176"/>
      <c r="L11" s="161" t="str">
        <f>L41</f>
        <v>a - jazdectvo - bežné transfery</v>
      </c>
      <c r="M11" s="118"/>
      <c r="N11" s="118"/>
      <c r="O11" s="118"/>
      <c r="P11" s="118"/>
      <c r="Q11" s="118"/>
      <c r="R11" s="118"/>
      <c r="S11" s="118"/>
    </row>
    <row r="12" spans="1:26" ht="18" x14ac:dyDescent="0.25">
      <c r="A12" s="69" t="s">
        <v>357</v>
      </c>
      <c r="B12" s="70" t="s">
        <v>358</v>
      </c>
      <c r="C12" s="126">
        <f>SUMIF(FP!J:J,Doklady!$B$1&amp;A12,FP!D:D)</f>
        <v>0</v>
      </c>
      <c r="D12" s="126">
        <f>C12-E12</f>
        <v>0</v>
      </c>
      <c r="E12" s="343">
        <f>SUMIF(K:K,A12,I:I)</f>
        <v>0</v>
      </c>
      <c r="F12" s="344"/>
      <c r="J12" s="177"/>
      <c r="L12" s="161" t="str">
        <f>L42</f>
        <v>a - jazdectvo - kapitálové transfery</v>
      </c>
      <c r="N12" s="118"/>
      <c r="O12" s="118"/>
      <c r="P12" s="118"/>
      <c r="Q12" s="118"/>
      <c r="R12" s="118"/>
      <c r="S12" s="118"/>
    </row>
    <row r="13" spans="1:26" ht="18" x14ac:dyDescent="0.25">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8.75" thickBot="1" x14ac:dyDescent="0.3">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2">
      <c r="I15" s="9"/>
    </row>
    <row r="16" spans="1:26" s="9" customFormat="1" ht="12.75" x14ac:dyDescent="0.2">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38" t="s">
        <v>376</v>
      </c>
      <c r="C17" s="338"/>
      <c r="D17" s="338"/>
      <c r="E17" s="338"/>
      <c r="F17" s="338"/>
      <c r="G17" s="338"/>
      <c r="H17" s="338"/>
      <c r="I17" s="73">
        <f>SUMIF(FP!I:I,Doklady!$B$1&amp;A17,FP!D:D)</f>
        <v>198470</v>
      </c>
      <c r="T17" s="86"/>
    </row>
    <row r="18" spans="1:20" x14ac:dyDescent="0.2">
      <c r="A18" s="135" t="s">
        <v>377</v>
      </c>
      <c r="B18" s="338" t="s">
        <v>378</v>
      </c>
      <c r="C18" s="338"/>
      <c r="D18" s="338"/>
      <c r="E18" s="338"/>
      <c r="F18" s="338"/>
      <c r="G18" s="338"/>
      <c r="H18" s="338"/>
      <c r="I18" s="73">
        <f>SUMIF(FP!I:I,Doklady!$B$1&amp;A18,FP!D:D)</f>
        <v>0</v>
      </c>
    </row>
    <row r="19" spans="1:20" x14ac:dyDescent="0.2">
      <c r="A19" s="115" t="s">
        <v>379</v>
      </c>
      <c r="B19" s="338" t="s">
        <v>380</v>
      </c>
      <c r="C19" s="338"/>
      <c r="D19" s="338"/>
      <c r="E19" s="338"/>
      <c r="F19" s="338"/>
      <c r="G19" s="338"/>
      <c r="H19" s="338"/>
      <c r="I19" s="73">
        <f>SUMIF(FP!I:I,Doklady!$B$1&amp;A19,FP!D:D)</f>
        <v>0</v>
      </c>
    </row>
    <row r="20" spans="1:20" x14ac:dyDescent="0.2">
      <c r="A20" s="135" t="s">
        <v>381</v>
      </c>
      <c r="B20" s="332" t="s">
        <v>382</v>
      </c>
      <c r="C20" s="333"/>
      <c r="D20" s="333"/>
      <c r="E20" s="333"/>
      <c r="F20" s="333"/>
      <c r="G20" s="333"/>
      <c r="H20" s="334"/>
      <c r="I20" s="73">
        <f>SUMIF(FP!I:I,Doklady!$B$1&amp;A20,FP!D:D)</f>
        <v>0</v>
      </c>
      <c r="T20" s="86"/>
    </row>
    <row r="21" spans="1:20" x14ac:dyDescent="0.2">
      <c r="A21" s="115" t="s">
        <v>383</v>
      </c>
      <c r="B21" s="332" t="s">
        <v>384</v>
      </c>
      <c r="C21" s="333"/>
      <c r="D21" s="333"/>
      <c r="E21" s="333"/>
      <c r="F21" s="333"/>
      <c r="G21" s="333"/>
      <c r="H21" s="334"/>
      <c r="I21" s="73">
        <f>SUMIF(FP!I:I,Doklady!$B$1&amp;A21,FP!D:D)</f>
        <v>0</v>
      </c>
      <c r="T21" s="86"/>
    </row>
    <row r="22" spans="1:20" x14ac:dyDescent="0.2">
      <c r="A22" s="135" t="s">
        <v>385</v>
      </c>
      <c r="B22" s="339" t="s">
        <v>386</v>
      </c>
      <c r="C22" s="340"/>
      <c r="D22" s="340"/>
      <c r="E22" s="340"/>
      <c r="F22" s="340"/>
      <c r="G22" s="340"/>
      <c r="H22" s="341"/>
      <c r="I22" s="73">
        <f>SUMIF(FP!I:I,Doklady!$B$1&amp;A22,FP!D:D)</f>
        <v>0</v>
      </c>
      <c r="T22" s="86"/>
    </row>
    <row r="23" spans="1:20" x14ac:dyDescent="0.2">
      <c r="A23" s="115" t="s">
        <v>387</v>
      </c>
      <c r="B23" s="332" t="s">
        <v>388</v>
      </c>
      <c r="C23" s="333"/>
      <c r="D23" s="333"/>
      <c r="E23" s="333"/>
      <c r="F23" s="333"/>
      <c r="G23" s="333"/>
      <c r="H23" s="334"/>
      <c r="I23" s="73">
        <f>SUMIF(FP!I:I,Doklady!$B$1&amp;A23,FP!D:D)</f>
        <v>0</v>
      </c>
      <c r="T23" s="86"/>
    </row>
    <row r="24" spans="1:20" x14ac:dyDescent="0.2">
      <c r="A24" s="135" t="s">
        <v>389</v>
      </c>
      <c r="B24" s="332" t="s">
        <v>390</v>
      </c>
      <c r="C24" s="333"/>
      <c r="D24" s="333"/>
      <c r="E24" s="333"/>
      <c r="F24" s="333"/>
      <c r="G24" s="333"/>
      <c r="H24" s="334"/>
      <c r="I24" s="73">
        <f>SUMIF(FP!I:I,Doklady!$B$1&amp;A24,FP!D:D)</f>
        <v>0</v>
      </c>
      <c r="T24" s="86"/>
    </row>
    <row r="25" spans="1:20" x14ac:dyDescent="0.2">
      <c r="A25" s="115" t="s">
        <v>391</v>
      </c>
      <c r="B25" s="355" t="s">
        <v>392</v>
      </c>
      <c r="C25" s="356"/>
      <c r="D25" s="356"/>
      <c r="E25" s="356"/>
      <c r="F25" s="356"/>
      <c r="G25" s="356"/>
      <c r="H25" s="357"/>
      <c r="I25" s="73">
        <f>SUMIF(FP!I:I,Doklady!$B$1&amp;A25,FP!D:D)</f>
        <v>0</v>
      </c>
      <c r="T25" s="86"/>
    </row>
    <row r="26" spans="1:20" x14ac:dyDescent="0.2">
      <c r="A26" s="135" t="s">
        <v>393</v>
      </c>
      <c r="B26" s="332" t="s">
        <v>394</v>
      </c>
      <c r="C26" s="333"/>
      <c r="D26" s="333"/>
      <c r="E26" s="333"/>
      <c r="F26" s="333"/>
      <c r="G26" s="333"/>
      <c r="H26" s="334"/>
      <c r="I26" s="73">
        <f>SUMIF(FP!I:I,Doklady!$B$1&amp;A26,FP!D:D)</f>
        <v>0</v>
      </c>
      <c r="T26" s="86"/>
    </row>
    <row r="27" spans="1:20" x14ac:dyDescent="0.2">
      <c r="A27" s="115" t="s">
        <v>395</v>
      </c>
      <c r="B27" s="332" t="s">
        <v>396</v>
      </c>
      <c r="C27" s="333"/>
      <c r="D27" s="333"/>
      <c r="E27" s="333"/>
      <c r="F27" s="333"/>
      <c r="G27" s="333"/>
      <c r="H27" s="334"/>
      <c r="I27" s="73">
        <f>SUMIF(FP!I:I,Doklady!$B$1&amp;A27,FP!D:D)</f>
        <v>0</v>
      </c>
      <c r="T27" s="86"/>
    </row>
    <row r="28" spans="1:20" x14ac:dyDescent="0.2">
      <c r="A28" s="135" t="s">
        <v>397</v>
      </c>
      <c r="B28" s="332" t="s">
        <v>398</v>
      </c>
      <c r="C28" s="333"/>
      <c r="D28" s="333"/>
      <c r="E28" s="333"/>
      <c r="F28" s="333"/>
      <c r="G28" s="333"/>
      <c r="H28" s="334"/>
      <c r="I28" s="73">
        <f>SUMIF(FP!I:I,Doklady!$B$1&amp;A28,FP!D:D)</f>
        <v>0</v>
      </c>
      <c r="T28" s="86"/>
    </row>
    <row r="29" spans="1:20" x14ac:dyDescent="0.2">
      <c r="A29" s="115" t="s">
        <v>399</v>
      </c>
      <c r="B29" s="332" t="s">
        <v>400</v>
      </c>
      <c r="C29" s="333"/>
      <c r="D29" s="333"/>
      <c r="E29" s="333"/>
      <c r="F29" s="333"/>
      <c r="G29" s="333"/>
      <c r="H29" s="334"/>
      <c r="I29" s="73">
        <f>SUMIF(FP!I:I,Doklady!$B$1&amp;A29,FP!D:D)</f>
        <v>0</v>
      </c>
      <c r="T29" s="86"/>
    </row>
    <row r="30" spans="1:20" hidden="1" x14ac:dyDescent="0.2">
      <c r="A30" s="135" t="s">
        <v>401</v>
      </c>
      <c r="B30" s="332"/>
      <c r="C30" s="333"/>
      <c r="D30" s="333"/>
      <c r="E30" s="333"/>
      <c r="F30" s="333"/>
      <c r="G30" s="333"/>
      <c r="H30" s="334"/>
      <c r="I30" s="73">
        <f>SUMIF(FP!I:I,Doklady!$B$1&amp;A30,FP!D:D)</f>
        <v>0</v>
      </c>
      <c r="T30" s="86"/>
    </row>
    <row r="31" spans="1:20" hidden="1" x14ac:dyDescent="0.2">
      <c r="A31" s="115" t="s">
        <v>402</v>
      </c>
      <c r="B31" s="332"/>
      <c r="C31" s="333"/>
      <c r="D31" s="333"/>
      <c r="E31" s="333"/>
      <c r="F31" s="333"/>
      <c r="G31" s="333"/>
      <c r="H31" s="334"/>
      <c r="I31" s="73">
        <f>SUMIF(FP!I:I,Doklady!$B$1&amp;A31,FP!D:D)</f>
        <v>0</v>
      </c>
      <c r="T31" s="86"/>
    </row>
    <row r="32" spans="1:20" hidden="1" x14ac:dyDescent="0.2">
      <c r="A32" s="135" t="s">
        <v>403</v>
      </c>
      <c r="B32" s="328"/>
      <c r="C32" s="329"/>
      <c r="D32" s="329"/>
      <c r="E32" s="329"/>
      <c r="F32" s="329"/>
      <c r="G32" s="329"/>
      <c r="H32" s="330"/>
      <c r="I32" s="73">
        <f>SUMIF(FP!I:I,Doklady!$B$1&amp;A32,FP!D:D)</f>
        <v>0</v>
      </c>
      <c r="T32" s="86"/>
    </row>
    <row r="33" spans="1:21" hidden="1" x14ac:dyDescent="0.2">
      <c r="A33" s="115" t="s">
        <v>404</v>
      </c>
      <c r="B33" s="328"/>
      <c r="C33" s="329"/>
      <c r="D33" s="329"/>
      <c r="E33" s="329"/>
      <c r="F33" s="329"/>
      <c r="G33" s="329"/>
      <c r="H33" s="330"/>
      <c r="I33" s="73">
        <f>SUMIF(FP!I:I,Doklady!$B$1&amp;A33,FP!D:D)</f>
        <v>0</v>
      </c>
      <c r="T33" s="86"/>
    </row>
    <row r="34" spans="1:21" hidden="1" x14ac:dyDescent="0.2">
      <c r="A34" s="135" t="s">
        <v>405</v>
      </c>
      <c r="B34" s="331"/>
      <c r="C34" s="331"/>
      <c r="D34" s="331"/>
      <c r="E34" s="331"/>
      <c r="F34" s="331"/>
      <c r="G34" s="331"/>
      <c r="H34" s="331"/>
      <c r="I34" s="73">
        <f>SUMIF(FP!I:I,Doklady!$B$1&amp;A34,FP!D:D)</f>
        <v>0</v>
      </c>
      <c r="J34" s="8"/>
      <c r="K34" s="8"/>
    </row>
    <row r="36" spans="1:21" ht="12.75" x14ac:dyDescent="0.2">
      <c r="A36" s="121" t="s">
        <v>406</v>
      </c>
      <c r="B36" s="121"/>
      <c r="C36" s="220">
        <v>1</v>
      </c>
      <c r="D36" s="220">
        <v>2</v>
      </c>
      <c r="E36" s="220">
        <v>3</v>
      </c>
      <c r="F36" s="220">
        <v>4</v>
      </c>
      <c r="G36" s="220">
        <v>5</v>
      </c>
      <c r="H36" s="220">
        <v>5</v>
      </c>
      <c r="I36" s="122"/>
    </row>
    <row r="37" spans="1:21" ht="3.75" customHeight="1" x14ac:dyDescent="0.2"/>
    <row r="38" spans="1:21" ht="33.75" x14ac:dyDescent="0.2">
      <c r="A38" s="67" t="s">
        <v>372</v>
      </c>
      <c r="B38" s="67" t="str">
        <f>"Šport "&amp;K40</f>
        <v>Šport jazdectvo</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39694</v>
      </c>
      <c r="G39" s="78">
        <f>+MAX(I39-C39-D39-E39-F39-H39,0)</f>
        <v>158776</v>
      </c>
      <c r="H39" s="78">
        <f>+IFERROR(VLOOKUP(K40&amp;" - kapitálové transfery",B$53:C$90,2,0),0)</f>
        <v>0</v>
      </c>
      <c r="I39" s="73">
        <f>SUMIF(FP!K:K,K40,FP!D:D)</f>
        <v>198470</v>
      </c>
      <c r="L39" s="84">
        <f>COUNTIF(FP!N:N,Doklady!B1&amp;"aK")</f>
        <v>0</v>
      </c>
      <c r="T39" s="86"/>
    </row>
    <row r="40" spans="1:21" x14ac:dyDescent="0.2">
      <c r="A40" s="115" t="s">
        <v>375</v>
      </c>
      <c r="B40" s="116" t="s">
        <v>414</v>
      </c>
      <c r="C40" s="78">
        <f>DSUM(Doklady!A103:J10000,"GGG",Spolu!L40:M42)</f>
        <v>0</v>
      </c>
      <c r="D40" s="78">
        <f>DSUM(Doklady!A103:J10000,"GGG",Spolu!N40:O42)</f>
        <v>0</v>
      </c>
      <c r="E40" s="78">
        <f>DSUM(Doklady!A103:J10000,"GGG",Spolu!P40:Q42)</f>
        <v>2577.2199999999998</v>
      </c>
      <c r="F40" s="78">
        <f>DSUM(Doklady!A103:J10000,"GGG",Spolu!R40:S42)</f>
        <v>10762.63</v>
      </c>
      <c r="G40" s="78">
        <f>DSUM(Doklady!A103:J10000,"GGG",Spolu!T40:U42)-H40</f>
        <v>0</v>
      </c>
      <c r="H40" s="78">
        <f>+IFERROR(VLOOKUP(K40&amp;" - kapitálové transfery",B$53:D$90,3,0),0)</f>
        <v>0</v>
      </c>
      <c r="I40" s="73">
        <f>+C40+D40+E40+F40+G40+H40</f>
        <v>13339.849999999999</v>
      </c>
      <c r="J40" s="218" t="str">
        <f>+K45</f>
        <v>.</v>
      </c>
      <c r="K40" s="218" t="str">
        <f>IF(L38&gt;0,INDEX(FP!K:K,Doklady!B2),".")</f>
        <v>jazdectvo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185130.15</v>
      </c>
      <c r="J41" s="219">
        <f>+K46</f>
        <v>0</v>
      </c>
      <c r="K41" s="219">
        <f>+I41-H41</f>
        <v>185130.15</v>
      </c>
      <c r="L41" s="161" t="str">
        <f>IF(L38&gt;0,"a - "&amp;INDEX(FP!C:C,Doklady!B2),2)</f>
        <v>a - jazdectvo - bežné transfery</v>
      </c>
      <c r="M41" s="120">
        <v>1</v>
      </c>
      <c r="N41" s="161" t="str">
        <f>+L41</f>
        <v>a - jazdectvo - bežné transfery</v>
      </c>
      <c r="O41" s="120">
        <v>2</v>
      </c>
      <c r="P41" s="161" t="str">
        <f>+L41</f>
        <v>a - jazdectvo - bežné transfery</v>
      </c>
      <c r="Q41" s="120">
        <v>3</v>
      </c>
      <c r="R41" s="161" t="str">
        <f>+L41</f>
        <v>a - jazdectvo - bežné transfery</v>
      </c>
      <c r="S41" s="120">
        <v>4</v>
      </c>
      <c r="T41" s="161" t="str">
        <f>+L41</f>
        <v>a - jazdectvo - bežné transfery</v>
      </c>
      <c r="U41" s="120">
        <v>5</v>
      </c>
    </row>
    <row r="42" spans="1:21" ht="10.5" customHeight="1" x14ac:dyDescent="0.2">
      <c r="A42" s="115" t="s">
        <v>375</v>
      </c>
      <c r="B42" s="116" t="s">
        <v>417</v>
      </c>
      <c r="C42" s="73">
        <f>+C40</f>
        <v>0</v>
      </c>
      <c r="D42" s="216">
        <f>+D40</f>
        <v>0</v>
      </c>
      <c r="E42" s="216">
        <f>+E40</f>
        <v>2577.2199999999998</v>
      </c>
      <c r="F42" s="216">
        <f>+MIN(F39:F40)</f>
        <v>10762.63</v>
      </c>
      <c r="G42" s="216">
        <f>+MIN(G39+MAX(F39-F40,0)-MAX(E40-E39,0)-MAX(D40-D39,0)-MAX(C40-C39,0),G40)</f>
        <v>0</v>
      </c>
      <c r="H42" s="216">
        <f>+MIN(H39:H40)</f>
        <v>0</v>
      </c>
      <c r="I42" s="73">
        <f>+C42+D42+E42+MIN(F39:F40)+G42+H42</f>
        <v>13339.849999999999</v>
      </c>
      <c r="J42" s="219">
        <f>+K47</f>
        <v>0</v>
      </c>
      <c r="K42" s="219">
        <f>+I42-H42</f>
        <v>13339.849999999999</v>
      </c>
      <c r="L42" s="161" t="str">
        <f>+SUBSTITUTE(L41,"bežné","kapitálové")</f>
        <v>a - jazdectvo - kapitálové transfery</v>
      </c>
      <c r="M42" s="120">
        <v>1</v>
      </c>
      <c r="N42" s="161" t="str">
        <f>+L42</f>
        <v>a - jazdectvo - kapitálové transfery</v>
      </c>
      <c r="O42" s="120">
        <v>2</v>
      </c>
      <c r="P42" s="161" t="str">
        <f>+L42</f>
        <v>a - jazdectvo - kapitálové transfery</v>
      </c>
      <c r="Q42" s="120">
        <v>3</v>
      </c>
      <c r="R42" s="161" t="str">
        <f>+L42</f>
        <v>a - jazdectvo - kapitálové transfery</v>
      </c>
      <c r="S42" s="120">
        <v>4</v>
      </c>
      <c r="T42" s="161" t="str">
        <f>+L42</f>
        <v>a - jazdectvo - kapitálové transfery</v>
      </c>
      <c r="U42" s="120">
        <v>5</v>
      </c>
    </row>
    <row r="43" spans="1:21" ht="33.75"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5"/>
      <c r="B50" s="346"/>
      <c r="C50" s="346"/>
      <c r="D50" s="346"/>
      <c r="E50" s="346"/>
      <c r="F50" s="346"/>
      <c r="G50" s="346"/>
      <c r="H50" s="346"/>
      <c r="I50" s="346"/>
      <c r="T50" s="86"/>
    </row>
    <row r="51" spans="1:20" x14ac:dyDescent="0.2">
      <c r="A51" s="112"/>
      <c r="B51" s="113"/>
      <c r="C51" s="111"/>
      <c r="D51" s="114"/>
      <c r="E51" s="114"/>
      <c r="F51" s="114"/>
      <c r="G51" s="222"/>
      <c r="H51" s="114"/>
      <c r="I51" s="114"/>
      <c r="T51" s="86"/>
    </row>
    <row r="52" spans="1:20" ht="22.5"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jazdectvo - bežné transfery</v>
      </c>
      <c r="C53" s="73">
        <f>IF(A53&lt;&gt;"",INDEX(FP!D:D,Doklady!B$2+(ROW()-53)),"")</f>
        <v>198470</v>
      </c>
      <c r="D53" s="73">
        <f>IF(A53&lt;&gt;"",Doklady!I1-Doklady!J1,"")</f>
        <v>13339.849999999999</v>
      </c>
      <c r="E53" s="73">
        <f>IF(A53&lt;&gt;"",MIN(D53,C53)*Doklady!C1/(1-Doklady!C1),"")</f>
        <v>0</v>
      </c>
      <c r="F53" s="71">
        <f>IF(A53&lt;&gt;"",Doklady!J1,"")</f>
        <v>0</v>
      </c>
      <c r="G53" s="73">
        <f>+IFERROR(HLOOKUP(IF(RIGHT(B53,15)="bežné transfery",LEFT(B53,LEN(B53)-18),0),$J$40:$K$42,3,0),MIN(C53,D53))</f>
        <v>13339.849999999999</v>
      </c>
      <c r="H53" s="71"/>
      <c r="I53" s="73">
        <f>IF(A53&lt;&gt;"",MAX(IF(G53&lt;C53,C53-G53,0)+IF(F53&lt;E53,E53-F53,0),0),0)</f>
        <v>185130.15</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198470</v>
      </c>
      <c r="D130" s="228">
        <f t="shared" ref="D130:I130" si="9">SUM(D53:D129)</f>
        <v>13339.849999999999</v>
      </c>
      <c r="E130" s="228">
        <f t="shared" si="9"/>
        <v>0</v>
      </c>
      <c r="F130" s="228">
        <f t="shared" si="9"/>
        <v>0</v>
      </c>
      <c r="G130" s="228">
        <f t="shared" si="9"/>
        <v>13339.849999999999</v>
      </c>
      <c r="H130" s="228">
        <f t="shared" si="9"/>
        <v>0</v>
      </c>
      <c r="I130" s="228">
        <f t="shared" si="9"/>
        <v>185130.15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432</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433</v>
      </c>
      <c r="B139" s="9"/>
      <c r="C139" s="74"/>
      <c r="D139" s="74"/>
      <c r="E139" s="74"/>
      <c r="F139" s="74"/>
      <c r="G139" s="74"/>
      <c r="H139" s="74"/>
      <c r="I139" s="74"/>
      <c r="J139" s="85"/>
    </row>
    <row r="140" spans="1:26" ht="12.75" x14ac:dyDescent="0.2">
      <c r="A140" s="9"/>
      <c r="B140" s="281"/>
      <c r="C140" s="229"/>
      <c r="D140" s="358"/>
      <c r="E140" s="358"/>
      <c r="F140" s="358"/>
      <c r="G140" s="358"/>
      <c r="H140" s="358"/>
      <c r="I140" s="358"/>
      <c r="J140" s="85"/>
    </row>
    <row r="141" spans="1:26" ht="68.25" customHeight="1" x14ac:dyDescent="0.2">
      <c r="A141" s="9"/>
      <c r="B141" s="283" t="s">
        <v>434</v>
      </c>
      <c r="C141" s="214"/>
      <c r="D141" s="342" t="s">
        <v>435</v>
      </c>
      <c r="E141" s="342"/>
      <c r="F141" s="342"/>
      <c r="G141" s="342"/>
      <c r="H141" s="342"/>
      <c r="I141" s="342"/>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B119" sqref="B119"/>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jazdectvo - bežné transfery</v>
      </c>
      <c r="B1" s="232" t="str">
        <f>INDEX(Adr!A:A,B102+1)</f>
        <v>31787801</v>
      </c>
      <c r="C1" s="233">
        <f>IF(ROW()&lt;=B$3,INDEX(FP!E:E,B$2+ROW()-1),"")</f>
        <v>0</v>
      </c>
      <c r="D1" s="234" t="str">
        <f>IF(ROW()&lt;=B$3,INDEX(FP!F:F,B$2+ROW()-1),"")</f>
        <v>a</v>
      </c>
      <c r="E1" s="234"/>
      <c r="F1" s="234" t="str">
        <f>IF(ROW()&lt;=B$3,INDEX(FP!G:G,B$2+ROW()-1),"")</f>
        <v>026 02</v>
      </c>
      <c r="G1" s="234"/>
      <c r="H1" s="235" t="str">
        <f>IF(ROW()&lt;=B$3,INDEX(FP!C:C,B$2+ROW()-1),"")</f>
        <v>jazdectvo - bežné transfery</v>
      </c>
      <c r="I1" s="236">
        <f t="shared" ref="I1:I6" si="0">IF(ROW()&lt;=B$3,SUMIF(A$107:A$10042,A1,I$107:I$10042),"")</f>
        <v>13339.849999999999</v>
      </c>
      <c r="J1" s="236">
        <f t="shared" ref="J1:J32" si="1">IF(ROW()&lt;=B$3,SUMIFS(I$103:I$50042,A$103:A$50042,K1,J$103:J$50042,L1),"")</f>
        <v>0</v>
      </c>
      <c r="K1" s="110" t="str">
        <f>$A1</f>
        <v>a - jazdectvo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52</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371</v>
      </c>
      <c r="N2" s="98" t="s">
        <v>415</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x14ac:dyDescent="0.25">
      <c r="A100" s="359" t="s">
        <v>365</v>
      </c>
      <c r="B100" s="359"/>
      <c r="C100" s="359"/>
      <c r="D100" s="359"/>
      <c r="E100" s="359"/>
      <c r="F100" s="359"/>
      <c r="G100" s="359"/>
      <c r="H100" s="359"/>
      <c r="I100" s="361" t="s">
        <v>440</v>
      </c>
      <c r="J100" s="361"/>
      <c r="K100" s="89"/>
    </row>
    <row r="101" spans="1:25" ht="15.75" x14ac:dyDescent="0.25">
      <c r="A101" s="359"/>
      <c r="B101" s="359"/>
      <c r="C101" s="359"/>
      <c r="D101" s="359"/>
      <c r="E101" s="359"/>
      <c r="F101" s="359"/>
      <c r="G101" s="359"/>
      <c r="H101" s="359"/>
      <c r="I101" s="360">
        <v>45740</v>
      </c>
      <c r="J101" s="360"/>
    </row>
    <row r="102" spans="1:25" ht="14.25" x14ac:dyDescent="0.2">
      <c r="A102" s="249" t="s">
        <v>441</v>
      </c>
      <c r="B102" s="250">
        <v>24</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1753</v>
      </c>
      <c r="B107" s="14" t="s">
        <v>1754</v>
      </c>
      <c r="C107" s="14" t="s">
        <v>1755</v>
      </c>
      <c r="D107" s="16">
        <v>45688</v>
      </c>
      <c r="E107" s="16"/>
      <c r="F107" s="14" t="s">
        <v>1756</v>
      </c>
      <c r="G107" s="14" t="s">
        <v>1757</v>
      </c>
      <c r="H107" s="14" t="s">
        <v>1758</v>
      </c>
      <c r="I107" s="15">
        <v>5</v>
      </c>
      <c r="J107" s="77">
        <v>4</v>
      </c>
      <c r="K107" s="92"/>
    </row>
    <row r="108" spans="1:25" ht="12.75" x14ac:dyDescent="0.2">
      <c r="A108" s="14" t="s">
        <v>1753</v>
      </c>
      <c r="B108" s="14" t="s">
        <v>1759</v>
      </c>
      <c r="C108" s="14" t="s">
        <v>1760</v>
      </c>
      <c r="D108" s="16">
        <v>45693</v>
      </c>
      <c r="E108" s="16"/>
      <c r="F108" s="14" t="s">
        <v>1761</v>
      </c>
      <c r="G108" s="14"/>
      <c r="H108" s="14" t="s">
        <v>1762</v>
      </c>
      <c r="I108" s="15">
        <v>6545.93</v>
      </c>
      <c r="J108" s="77">
        <v>4</v>
      </c>
      <c r="K108" s="92"/>
    </row>
    <row r="109" spans="1:25" ht="12.75" x14ac:dyDescent="0.2">
      <c r="A109" s="14" t="s">
        <v>1753</v>
      </c>
      <c r="B109" s="14" t="s">
        <v>1754</v>
      </c>
      <c r="C109" s="14" t="s">
        <v>1755</v>
      </c>
      <c r="D109" s="16">
        <v>45693</v>
      </c>
      <c r="E109" s="16"/>
      <c r="F109" s="14" t="s">
        <v>1763</v>
      </c>
      <c r="G109" s="14" t="s">
        <v>1757</v>
      </c>
      <c r="H109" s="14" t="s">
        <v>1758</v>
      </c>
      <c r="I109" s="15">
        <v>30</v>
      </c>
      <c r="J109" s="77">
        <v>4</v>
      </c>
      <c r="K109" s="92"/>
    </row>
    <row r="110" spans="1:25" ht="12.75" x14ac:dyDescent="0.2">
      <c r="A110" s="14" t="s">
        <v>1753</v>
      </c>
      <c r="B110" s="14" t="s">
        <v>1764</v>
      </c>
      <c r="C110" s="14" t="s">
        <v>1765</v>
      </c>
      <c r="D110" s="16">
        <v>45693</v>
      </c>
      <c r="E110" s="16"/>
      <c r="F110" s="14" t="s">
        <v>1766</v>
      </c>
      <c r="G110" s="14"/>
      <c r="H110" s="14" t="s">
        <v>1767</v>
      </c>
      <c r="I110" s="15">
        <v>2250</v>
      </c>
      <c r="J110" s="77">
        <v>4</v>
      </c>
      <c r="K110" s="92"/>
    </row>
    <row r="111" spans="1:25" ht="12.75" x14ac:dyDescent="0.2">
      <c r="A111" s="14" t="s">
        <v>1753</v>
      </c>
      <c r="B111" s="14" t="s">
        <v>1768</v>
      </c>
      <c r="C111" s="14" t="s">
        <v>1769</v>
      </c>
      <c r="D111" s="16">
        <v>45699</v>
      </c>
      <c r="E111" s="16"/>
      <c r="F111" s="14" t="s">
        <v>1770</v>
      </c>
      <c r="G111" s="14"/>
      <c r="H111" s="14" t="s">
        <v>1771</v>
      </c>
      <c r="I111" s="15">
        <v>191.97</v>
      </c>
      <c r="J111" s="77">
        <v>4</v>
      </c>
      <c r="K111" s="92"/>
    </row>
    <row r="112" spans="1:25" ht="12.75" x14ac:dyDescent="0.2">
      <c r="A112" s="14" t="s">
        <v>1753</v>
      </c>
      <c r="B112" s="14" t="s">
        <v>1772</v>
      </c>
      <c r="C112" s="14" t="s">
        <v>1773</v>
      </c>
      <c r="D112" s="16">
        <v>45707</v>
      </c>
      <c r="E112" s="16"/>
      <c r="F112" s="14" t="s">
        <v>1774</v>
      </c>
      <c r="G112" s="14" t="s">
        <v>1775</v>
      </c>
      <c r="H112" s="14" t="s">
        <v>1776</v>
      </c>
      <c r="I112" s="15">
        <v>157.75</v>
      </c>
      <c r="J112" s="77">
        <v>4</v>
      </c>
      <c r="K112" s="92"/>
    </row>
    <row r="113" spans="1:11" ht="12.75" x14ac:dyDescent="0.2">
      <c r="A113" s="14" t="s">
        <v>1753</v>
      </c>
      <c r="B113" s="14" t="s">
        <v>1777</v>
      </c>
      <c r="C113" s="14" t="s">
        <v>1800</v>
      </c>
      <c r="D113" s="16">
        <v>45716</v>
      </c>
      <c r="E113" s="16"/>
      <c r="F113" s="14" t="s">
        <v>1756</v>
      </c>
      <c r="G113" s="14" t="s">
        <v>1757</v>
      </c>
      <c r="H113" s="14" t="s">
        <v>1758</v>
      </c>
      <c r="I113" s="15">
        <v>5</v>
      </c>
      <c r="J113" s="77">
        <v>4</v>
      </c>
      <c r="K113" s="92"/>
    </row>
    <row r="114" spans="1:11" ht="22.5" x14ac:dyDescent="0.2">
      <c r="A114" s="14" t="s">
        <v>1753</v>
      </c>
      <c r="B114" s="14" t="s">
        <v>1778</v>
      </c>
      <c r="C114" s="14" t="s">
        <v>1779</v>
      </c>
      <c r="D114" s="16">
        <v>45720</v>
      </c>
      <c r="E114" s="16"/>
      <c r="F114" s="14" t="s">
        <v>1780</v>
      </c>
      <c r="G114" s="14" t="s">
        <v>1775</v>
      </c>
      <c r="H114" s="14" t="s">
        <v>1776</v>
      </c>
      <c r="I114" s="15">
        <v>1303.93</v>
      </c>
      <c r="J114" s="77">
        <v>4</v>
      </c>
      <c r="K114" s="92"/>
    </row>
    <row r="115" spans="1:11" ht="22.5" x14ac:dyDescent="0.2">
      <c r="A115" s="14" t="s">
        <v>1753</v>
      </c>
      <c r="B115" s="14" t="s">
        <v>1781</v>
      </c>
      <c r="C115" s="14" t="s">
        <v>1782</v>
      </c>
      <c r="D115" s="16">
        <v>45744</v>
      </c>
      <c r="E115" s="16"/>
      <c r="F115" s="14" t="s">
        <v>1783</v>
      </c>
      <c r="G115" s="14" t="s">
        <v>1775</v>
      </c>
      <c r="H115" s="14" t="s">
        <v>1776</v>
      </c>
      <c r="I115" s="15">
        <v>268.05</v>
      </c>
      <c r="J115" s="77">
        <v>4</v>
      </c>
      <c r="K115" s="92"/>
    </row>
    <row r="116" spans="1:11" ht="33.75" x14ac:dyDescent="0.2">
      <c r="A116" s="14" t="s">
        <v>1753</v>
      </c>
      <c r="B116" s="14" t="s">
        <v>1784</v>
      </c>
      <c r="C116" s="14" t="s">
        <v>1785</v>
      </c>
      <c r="D116" s="16">
        <v>45744</v>
      </c>
      <c r="E116" s="16"/>
      <c r="F116" s="14" t="s">
        <v>1786</v>
      </c>
      <c r="G116" s="14" t="s">
        <v>1787</v>
      </c>
      <c r="H116" s="14" t="s">
        <v>1788</v>
      </c>
      <c r="I116" s="15">
        <v>78.72</v>
      </c>
      <c r="J116" s="77">
        <v>3</v>
      </c>
      <c r="K116" s="92"/>
    </row>
    <row r="117" spans="1:11" ht="22.5" x14ac:dyDescent="0.2">
      <c r="A117" s="14" t="s">
        <v>1753</v>
      </c>
      <c r="B117" s="14" t="s">
        <v>1789</v>
      </c>
      <c r="C117" s="14" t="s">
        <v>1790</v>
      </c>
      <c r="D117" s="16">
        <v>45744</v>
      </c>
      <c r="E117" s="16"/>
      <c r="F117" s="14" t="s">
        <v>1791</v>
      </c>
      <c r="G117" s="14" t="s">
        <v>1792</v>
      </c>
      <c r="H117" s="14" t="s">
        <v>1793</v>
      </c>
      <c r="I117" s="15">
        <v>100</v>
      </c>
      <c r="J117" s="77">
        <v>3</v>
      </c>
      <c r="K117" s="92"/>
    </row>
    <row r="118" spans="1:11" ht="22.5" x14ac:dyDescent="0.2">
      <c r="A118" s="14" t="s">
        <v>1753</v>
      </c>
      <c r="B118" s="14" t="s">
        <v>1794</v>
      </c>
      <c r="C118" s="14" t="s">
        <v>1795</v>
      </c>
      <c r="D118" s="16">
        <v>45744</v>
      </c>
      <c r="E118" s="16"/>
      <c r="F118" s="14" t="s">
        <v>1796</v>
      </c>
      <c r="G118" s="14" t="s">
        <v>1797</v>
      </c>
      <c r="H118" s="14" t="s">
        <v>1798</v>
      </c>
      <c r="I118" s="15">
        <v>2398.5</v>
      </c>
      <c r="J118" s="77">
        <v>3</v>
      </c>
      <c r="K118" s="92"/>
    </row>
    <row r="119" spans="1:11" ht="12.75" x14ac:dyDescent="0.2">
      <c r="A119" s="14" t="s">
        <v>1753</v>
      </c>
      <c r="B119" s="14" t="s">
        <v>1801</v>
      </c>
      <c r="C119" s="14" t="s">
        <v>1799</v>
      </c>
      <c r="D119" s="16">
        <v>45744</v>
      </c>
      <c r="E119" s="16"/>
      <c r="F119" s="14" t="s">
        <v>1756</v>
      </c>
      <c r="G119" s="14" t="s">
        <v>1757</v>
      </c>
      <c r="H119" s="14" t="s">
        <v>1758</v>
      </c>
      <c r="I119" s="15">
        <v>5</v>
      </c>
      <c r="J119" s="77">
        <v>4</v>
      </c>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1212</v>
      </c>
      <c r="B1" s="2"/>
      <c r="C1" s="2" t="s">
        <v>372</v>
      </c>
      <c r="D1" s="2" t="s">
        <v>1614</v>
      </c>
      <c r="E1" s="2" t="s">
        <v>1615</v>
      </c>
      <c r="F1" s="2" t="s">
        <v>351</v>
      </c>
      <c r="G1" s="2" t="s">
        <v>1616</v>
      </c>
      <c r="H1" s="2"/>
      <c r="I1" s="2" t="s">
        <v>351</v>
      </c>
      <c r="J1" s="2" t="s">
        <v>1617</v>
      </c>
      <c r="K1" s="2"/>
      <c r="L1" s="2"/>
      <c r="M1" s="2"/>
      <c r="N1" s="2"/>
    </row>
    <row r="2" spans="1:14" x14ac:dyDescent="0.2">
      <c r="A2" t="s">
        <v>1618</v>
      </c>
      <c r="C2" t="s">
        <v>375</v>
      </c>
      <c r="D2" t="s">
        <v>1619</v>
      </c>
      <c r="E2">
        <v>1</v>
      </c>
      <c r="F2" t="s">
        <v>355</v>
      </c>
      <c r="G2" t="s">
        <v>1620</v>
      </c>
      <c r="I2" t="s">
        <v>353</v>
      </c>
      <c r="J2" t="s">
        <v>1621</v>
      </c>
    </row>
    <row r="3" spans="1:14" x14ac:dyDescent="0.2">
      <c r="A3" t="s">
        <v>1235</v>
      </c>
      <c r="C3" t="s">
        <v>377</v>
      </c>
      <c r="D3" t="s">
        <v>1622</v>
      </c>
      <c r="E3">
        <v>1</v>
      </c>
      <c r="F3" t="s">
        <v>355</v>
      </c>
      <c r="G3" t="s">
        <v>1620</v>
      </c>
      <c r="I3" t="s">
        <v>355</v>
      </c>
      <c r="J3" t="s">
        <v>356</v>
      </c>
    </row>
    <row r="4" spans="1:14" x14ac:dyDescent="0.2">
      <c r="A4" t="s">
        <v>1375</v>
      </c>
      <c r="C4" t="s">
        <v>379</v>
      </c>
      <c r="D4" t="s">
        <v>1623</v>
      </c>
      <c r="E4">
        <v>1</v>
      </c>
      <c r="F4" t="s">
        <v>355</v>
      </c>
      <c r="G4" t="s">
        <v>1620</v>
      </c>
      <c r="I4" t="s">
        <v>357</v>
      </c>
      <c r="J4" t="s">
        <v>358</v>
      </c>
    </row>
    <row r="5" spans="1:14" x14ac:dyDescent="0.2">
      <c r="A5" t="s">
        <v>1257</v>
      </c>
      <c r="C5" t="s">
        <v>381</v>
      </c>
      <c r="D5" t="s">
        <v>1624</v>
      </c>
      <c r="E5">
        <v>1</v>
      </c>
      <c r="F5" t="s">
        <v>355</v>
      </c>
      <c r="G5" t="s">
        <v>1620</v>
      </c>
      <c r="I5" t="s">
        <v>359</v>
      </c>
      <c r="J5" t="s">
        <v>360</v>
      </c>
    </row>
    <row r="6" spans="1:14" x14ac:dyDescent="0.2">
      <c r="A6" t="s">
        <v>1625</v>
      </c>
      <c r="C6" t="s">
        <v>383</v>
      </c>
      <c r="D6" t="s">
        <v>1626</v>
      </c>
      <c r="E6">
        <v>1</v>
      </c>
      <c r="F6" t="s">
        <v>355</v>
      </c>
      <c r="G6" t="s">
        <v>1620</v>
      </c>
      <c r="I6" t="s">
        <v>361</v>
      </c>
      <c r="J6" t="s">
        <v>1627</v>
      </c>
    </row>
    <row r="7" spans="1:14" x14ac:dyDescent="0.2">
      <c r="A7" t="s">
        <v>1628</v>
      </c>
      <c r="C7" t="s">
        <v>385</v>
      </c>
      <c r="D7" t="s">
        <v>1629</v>
      </c>
      <c r="E7">
        <v>2</v>
      </c>
      <c r="F7" t="s">
        <v>357</v>
      </c>
      <c r="G7" t="s">
        <v>1630</v>
      </c>
    </row>
    <row r="8" spans="1:14" x14ac:dyDescent="0.2">
      <c r="A8" t="s">
        <v>1272</v>
      </c>
      <c r="C8" t="s">
        <v>387</v>
      </c>
      <c r="D8" t="s">
        <v>1631</v>
      </c>
      <c r="E8">
        <v>3</v>
      </c>
      <c r="F8" t="s">
        <v>357</v>
      </c>
      <c r="G8" t="s">
        <v>1632</v>
      </c>
    </row>
    <row r="9" spans="1:14" x14ac:dyDescent="0.2">
      <c r="A9" t="s">
        <v>1633</v>
      </c>
      <c r="C9" t="s">
        <v>389</v>
      </c>
      <c r="D9" t="s">
        <v>1634</v>
      </c>
      <c r="E9">
        <v>3</v>
      </c>
      <c r="F9" t="s">
        <v>357</v>
      </c>
      <c r="G9" t="s">
        <v>1635</v>
      </c>
    </row>
    <row r="10" spans="1:14" x14ac:dyDescent="0.2">
      <c r="A10" t="s">
        <v>1488</v>
      </c>
      <c r="C10" t="s">
        <v>391</v>
      </c>
      <c r="D10" t="s">
        <v>1636</v>
      </c>
      <c r="E10">
        <v>4</v>
      </c>
      <c r="F10" t="s">
        <v>357</v>
      </c>
      <c r="G10" t="s">
        <v>1637</v>
      </c>
    </row>
    <row r="11" spans="1:14" x14ac:dyDescent="0.2">
      <c r="A11" t="s">
        <v>1491</v>
      </c>
      <c r="C11" t="s">
        <v>393</v>
      </c>
      <c r="D11" t="s">
        <v>1638</v>
      </c>
      <c r="E11">
        <v>4</v>
      </c>
      <c r="F11" t="s">
        <v>353</v>
      </c>
      <c r="G11" t="s">
        <v>1637</v>
      </c>
    </row>
    <row r="12" spans="1:14" x14ac:dyDescent="0.2">
      <c r="A12" t="s">
        <v>1388</v>
      </c>
      <c r="C12" t="s">
        <v>395</v>
      </c>
      <c r="D12" t="s">
        <v>1639</v>
      </c>
      <c r="E12">
        <v>4</v>
      </c>
      <c r="F12" t="s">
        <v>353</v>
      </c>
      <c r="G12" t="s">
        <v>1637</v>
      </c>
    </row>
    <row r="13" spans="1:14" x14ac:dyDescent="0.2">
      <c r="A13" t="s">
        <v>1499</v>
      </c>
      <c r="C13" t="s">
        <v>397</v>
      </c>
      <c r="D13" t="s">
        <v>1640</v>
      </c>
      <c r="E13">
        <v>4</v>
      </c>
      <c r="F13" t="s">
        <v>361</v>
      </c>
      <c r="G13" t="s">
        <v>1637</v>
      </c>
    </row>
    <row r="14" spans="1:14" x14ac:dyDescent="0.2">
      <c r="A14" t="s">
        <v>1237</v>
      </c>
      <c r="C14" t="s">
        <v>399</v>
      </c>
      <c r="D14" t="s">
        <v>1641</v>
      </c>
      <c r="E14">
        <v>4</v>
      </c>
      <c r="F14" t="s">
        <v>357</v>
      </c>
      <c r="G14" t="s">
        <v>1637</v>
      </c>
    </row>
    <row r="15" spans="1:14" x14ac:dyDescent="0.2">
      <c r="A15" t="s">
        <v>1239</v>
      </c>
      <c r="C15" t="s">
        <v>401</v>
      </c>
    </row>
    <row r="16" spans="1:14" x14ac:dyDescent="0.2">
      <c r="A16" t="s">
        <v>1390</v>
      </c>
      <c r="C16" t="s">
        <v>402</v>
      </c>
    </row>
    <row r="17" spans="1:3" x14ac:dyDescent="0.2">
      <c r="A17" t="s">
        <v>1274</v>
      </c>
      <c r="C17" t="s">
        <v>403</v>
      </c>
    </row>
    <row r="18" spans="1:3" x14ac:dyDescent="0.2">
      <c r="A18" t="s">
        <v>1392</v>
      </c>
      <c r="C18" t="s">
        <v>404</v>
      </c>
    </row>
    <row r="19" spans="1:3" x14ac:dyDescent="0.2">
      <c r="A19" t="s">
        <v>1394</v>
      </c>
      <c r="C19" t="s">
        <v>405</v>
      </c>
    </row>
    <row r="20" spans="1:3" x14ac:dyDescent="0.2">
      <c r="A20" t="s">
        <v>1502</v>
      </c>
      <c r="C20" t="s">
        <v>1642</v>
      </c>
    </row>
    <row r="21" spans="1:3" x14ac:dyDescent="0.2">
      <c r="A21" t="s">
        <v>1643</v>
      </c>
      <c r="C21" t="s">
        <v>1644</v>
      </c>
    </row>
    <row r="22" spans="1:3" x14ac:dyDescent="0.2">
      <c r="A22" t="s">
        <v>1645</v>
      </c>
      <c r="C22" t="s">
        <v>1646</v>
      </c>
    </row>
    <row r="23" spans="1:3" x14ac:dyDescent="0.2">
      <c r="A23" t="s">
        <v>1516</v>
      </c>
      <c r="C23" t="s">
        <v>1647</v>
      </c>
    </row>
    <row r="24" spans="1:3" x14ac:dyDescent="0.2">
      <c r="A24" t="s">
        <v>1648</v>
      </c>
      <c r="C24" t="s">
        <v>1649</v>
      </c>
    </row>
    <row r="25" spans="1:3" x14ac:dyDescent="0.2">
      <c r="A25" t="s">
        <v>1518</v>
      </c>
      <c r="C25" t="s">
        <v>1650</v>
      </c>
    </row>
    <row r="26" spans="1:3" x14ac:dyDescent="0.2">
      <c r="A26" t="s">
        <v>1397</v>
      </c>
      <c r="C26" t="s">
        <v>1651</v>
      </c>
    </row>
    <row r="27" spans="1:3" x14ac:dyDescent="0.2">
      <c r="A27" t="s">
        <v>1253</v>
      </c>
      <c r="C27" t="s">
        <v>1652</v>
      </c>
    </row>
    <row r="28" spans="1:3" x14ac:dyDescent="0.2">
      <c r="A28" t="s">
        <v>1279</v>
      </c>
    </row>
    <row r="29" spans="1:3" x14ac:dyDescent="0.2">
      <c r="A29" t="s">
        <v>1283</v>
      </c>
    </row>
    <row r="30" spans="1:3" x14ac:dyDescent="0.2">
      <c r="A30" t="s">
        <v>1520</v>
      </c>
    </row>
    <row r="31" spans="1:3" x14ac:dyDescent="0.2">
      <c r="A31" t="s">
        <v>1400</v>
      </c>
    </row>
    <row r="32" spans="1:3" x14ac:dyDescent="0.2">
      <c r="A32" t="s">
        <v>1522</v>
      </c>
    </row>
    <row r="33" spans="1:1" x14ac:dyDescent="0.2">
      <c r="A33" t="s">
        <v>1288</v>
      </c>
    </row>
    <row r="34" spans="1:1" x14ac:dyDescent="0.2">
      <c r="A34" t="s">
        <v>1525</v>
      </c>
    </row>
    <row r="35" spans="1:1" x14ac:dyDescent="0.2">
      <c r="A35" t="s">
        <v>1560</v>
      </c>
    </row>
    <row r="36" spans="1:1" x14ac:dyDescent="0.2">
      <c r="A36" t="s">
        <v>1290</v>
      </c>
    </row>
    <row r="37" spans="1:1" x14ac:dyDescent="0.2">
      <c r="A37" t="s">
        <v>1534</v>
      </c>
    </row>
    <row r="38" spans="1:1" x14ac:dyDescent="0.2">
      <c r="A38" t="s">
        <v>1653</v>
      </c>
    </row>
    <row r="39" spans="1:1" x14ac:dyDescent="0.2">
      <c r="A39" t="s">
        <v>1539</v>
      </c>
    </row>
    <row r="40" spans="1:1" x14ac:dyDescent="0.2">
      <c r="A40" t="s">
        <v>1602</v>
      </c>
    </row>
    <row r="41" spans="1:1" x14ac:dyDescent="0.2">
      <c r="A41" t="s">
        <v>1255</v>
      </c>
    </row>
    <row r="42" spans="1:1" x14ac:dyDescent="0.2">
      <c r="A42" t="s">
        <v>1407</v>
      </c>
    </row>
    <row r="43" spans="1:1" x14ac:dyDescent="0.2">
      <c r="A43" t="s">
        <v>1654</v>
      </c>
    </row>
    <row r="44" spans="1:1" x14ac:dyDescent="0.2">
      <c r="A44" t="s">
        <v>1655</v>
      </c>
    </row>
    <row r="45" spans="1:1" x14ac:dyDescent="0.2">
      <c r="A45" t="s">
        <v>1656</v>
      </c>
    </row>
    <row r="46" spans="1:1" x14ac:dyDescent="0.2">
      <c r="A46" t="s">
        <v>1543</v>
      </c>
    </row>
    <row r="47" spans="1:1" x14ac:dyDescent="0.2">
      <c r="A47" t="s">
        <v>1331</v>
      </c>
    </row>
    <row r="48" spans="1:1" x14ac:dyDescent="0.2">
      <c r="A48" t="s">
        <v>1413</v>
      </c>
    </row>
    <row r="49" spans="1:1" x14ac:dyDescent="0.2">
      <c r="A49" t="s">
        <v>1410</v>
      </c>
    </row>
    <row r="50" spans="1:1" x14ac:dyDescent="0.2">
      <c r="A50" t="s">
        <v>1605</v>
      </c>
    </row>
    <row r="51" spans="1:1" x14ac:dyDescent="0.2">
      <c r="A51" t="s">
        <v>1546</v>
      </c>
    </row>
    <row r="52" spans="1:1" x14ac:dyDescent="0.2">
      <c r="A52" t="s">
        <v>1333</v>
      </c>
    </row>
    <row r="53" spans="1:1" x14ac:dyDescent="0.2">
      <c r="A53" t="s">
        <v>1657</v>
      </c>
    </row>
    <row r="54" spans="1:1" x14ac:dyDescent="0.2">
      <c r="A54" t="s">
        <v>1548</v>
      </c>
    </row>
    <row r="55" spans="1:1" x14ac:dyDescent="0.2">
      <c r="A55" t="s">
        <v>1658</v>
      </c>
    </row>
    <row r="56" spans="1:1" x14ac:dyDescent="0.2">
      <c r="A56" t="s">
        <v>1341</v>
      </c>
    </row>
    <row r="57" spans="1:1" x14ac:dyDescent="0.2">
      <c r="A57" t="s">
        <v>1659</v>
      </c>
    </row>
    <row r="58" spans="1:1" x14ac:dyDescent="0.2">
      <c r="A58" t="s">
        <v>1599</v>
      </c>
    </row>
    <row r="59" spans="1:1" x14ac:dyDescent="0.2">
      <c r="A59" t="s">
        <v>1660</v>
      </c>
    </row>
    <row r="60" spans="1:1" x14ac:dyDescent="0.2">
      <c r="A60" t="s">
        <v>1550</v>
      </c>
    </row>
    <row r="61" spans="1:1" x14ac:dyDescent="0.2">
      <c r="A61" t="s">
        <v>1661</v>
      </c>
    </row>
    <row r="62" spans="1:1" x14ac:dyDescent="0.2">
      <c r="A62" t="s">
        <v>1553</v>
      </c>
    </row>
    <row r="63" spans="1:1" x14ac:dyDescent="0.2">
      <c r="A63" t="s">
        <v>1662</v>
      </c>
    </row>
    <row r="64" spans="1:1" x14ac:dyDescent="0.2">
      <c r="A64" t="s">
        <v>1356</v>
      </c>
    </row>
    <row r="65" spans="1:1" x14ac:dyDescent="0.2">
      <c r="A65" t="s">
        <v>1555</v>
      </c>
    </row>
    <row r="66" spans="1:1" x14ac:dyDescent="0.2">
      <c r="A66" t="s">
        <v>1431</v>
      </c>
    </row>
    <row r="67" spans="1:1" x14ac:dyDescent="0.2">
      <c r="A67" t="s">
        <v>1663</v>
      </c>
    </row>
    <row r="68" spans="1:1" x14ac:dyDescent="0.2">
      <c r="A68" t="s">
        <v>1557</v>
      </c>
    </row>
    <row r="69" spans="1:1" x14ac:dyDescent="0.2">
      <c r="A69" t="s">
        <v>1664</v>
      </c>
    </row>
    <row r="70" spans="1:1" x14ac:dyDescent="0.2">
      <c r="A70" t="s">
        <v>1665</v>
      </c>
    </row>
    <row r="71" spans="1:1" x14ac:dyDescent="0.2">
      <c r="A71" t="s">
        <v>1247</v>
      </c>
    </row>
    <row r="72" spans="1:1" x14ac:dyDescent="0.2">
      <c r="A72" t="s">
        <v>1358</v>
      </c>
    </row>
    <row r="73" spans="1:1" x14ac:dyDescent="0.2">
      <c r="A73" t="s">
        <v>1666</v>
      </c>
    </row>
    <row r="74" spans="1:1" x14ac:dyDescent="0.2">
      <c r="A74" t="s">
        <v>1363</v>
      </c>
    </row>
    <row r="75" spans="1:1" x14ac:dyDescent="0.2">
      <c r="A75" t="s">
        <v>1365</v>
      </c>
    </row>
    <row r="76" spans="1:1" x14ac:dyDescent="0.2">
      <c r="A76" t="s">
        <v>1434</v>
      </c>
    </row>
    <row r="77" spans="1:1" x14ac:dyDescent="0.2">
      <c r="A77" t="s">
        <v>1440</v>
      </c>
    </row>
    <row r="78" spans="1:1" x14ac:dyDescent="0.2">
      <c r="A78" t="s">
        <v>1667</v>
      </c>
    </row>
    <row r="79" spans="1:1" x14ac:dyDescent="0.2">
      <c r="A79" t="s">
        <v>1668</v>
      </c>
    </row>
    <row r="80" spans="1:1" x14ac:dyDescent="0.2">
      <c r="A80" t="s">
        <v>1456</v>
      </c>
    </row>
    <row r="81" spans="1:1" x14ac:dyDescent="0.2">
      <c r="A81" t="s">
        <v>1459</v>
      </c>
    </row>
    <row r="82" spans="1:1" x14ac:dyDescent="0.2">
      <c r="A82" t="s">
        <v>1597</v>
      </c>
    </row>
    <row r="83" spans="1:1" x14ac:dyDescent="0.2">
      <c r="A83" t="s">
        <v>1669</v>
      </c>
    </row>
    <row r="84" spans="1:1" x14ac:dyDescent="0.2">
      <c r="A84" t="s">
        <v>1562</v>
      </c>
    </row>
    <row r="85" spans="1:1" x14ac:dyDescent="0.2">
      <c r="A85" t="s">
        <v>1251</v>
      </c>
    </row>
    <row r="86" spans="1:1" x14ac:dyDescent="0.2">
      <c r="A86" t="s">
        <v>1265</v>
      </c>
    </row>
    <row r="87" spans="1:1" x14ac:dyDescent="0.2">
      <c r="A87" t="s">
        <v>1564</v>
      </c>
    </row>
    <row r="88" spans="1:1" x14ac:dyDescent="0.2">
      <c r="A88" t="s">
        <v>1462</v>
      </c>
    </row>
    <row r="89" spans="1:1" x14ac:dyDescent="0.2">
      <c r="A89" t="s">
        <v>1338</v>
      </c>
    </row>
    <row r="90" spans="1:1" x14ac:dyDescent="0.2">
      <c r="A90" t="s">
        <v>1367</v>
      </c>
    </row>
    <row r="91" spans="1:1" x14ac:dyDescent="0.2">
      <c r="A91" t="s">
        <v>1472</v>
      </c>
    </row>
    <row r="92" spans="1:1" x14ac:dyDescent="0.2">
      <c r="A92" t="s">
        <v>1586</v>
      </c>
    </row>
    <row r="93" spans="1:1" x14ac:dyDescent="0.2">
      <c r="A93" t="s">
        <v>1670</v>
      </c>
    </row>
    <row r="94" spans="1:1" x14ac:dyDescent="0.2">
      <c r="A94" t="s">
        <v>1588</v>
      </c>
    </row>
    <row r="95" spans="1:1" x14ac:dyDescent="0.2">
      <c r="A95" t="s">
        <v>1373</v>
      </c>
    </row>
    <row r="96" spans="1:1" x14ac:dyDescent="0.2">
      <c r="A96" t="s">
        <v>1591</v>
      </c>
    </row>
    <row r="97" spans="1:1" x14ac:dyDescent="0.2">
      <c r="A97" t="s">
        <v>1241</v>
      </c>
    </row>
    <row r="98" spans="1:1" x14ac:dyDescent="0.2">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6" t="str">
        <f>Spolu!C3&amp;", "&amp;Spolu!C6</f>
        <v>SLOVENSKÁ JAZDECKÁ FEDERÁCIA, Olympijské námestie 14290/1, Bratislava, 831 04</v>
      </c>
      <c r="B1" s="366"/>
      <c r="C1" s="366"/>
      <c r="N1" s="137" t="str">
        <f>O1&amp;" - "&amp;P1</f>
        <v>a - príspevok uznaným športom</v>
      </c>
      <c r="O1" s="137" t="s">
        <v>375</v>
      </c>
      <c r="P1" s="137" t="s">
        <v>376</v>
      </c>
    </row>
    <row r="2" spans="1:16" x14ac:dyDescent="0.2">
      <c r="N2" s="137" t="str">
        <f t="shared" ref="N2:N18" si="0">O2&amp;" - "&amp;P2</f>
        <v>b - príspevok Slovenskému olympijskému a športovému výboru</v>
      </c>
      <c r="O2" s="137" t="s">
        <v>377</v>
      </c>
      <c r="P2" s="137" t="s">
        <v>378</v>
      </c>
    </row>
    <row r="3" spans="1:16" x14ac:dyDescent="0.2">
      <c r="E3" s="367" t="s">
        <v>1671</v>
      </c>
      <c r="F3" s="368"/>
      <c r="N3" s="137" t="str">
        <f t="shared" si="0"/>
        <v>c - príspevok Slovenskému paralympijskému výboru</v>
      </c>
      <c r="O3" s="137" t="s">
        <v>379</v>
      </c>
      <c r="P3" s="137" t="s">
        <v>380</v>
      </c>
    </row>
    <row r="4" spans="1:16" ht="45.75" customHeight="1" x14ac:dyDescent="0.2">
      <c r="E4" s="368"/>
      <c r="F4" s="368"/>
      <c r="N4" s="137" t="str">
        <f t="shared" si="0"/>
        <v>d - príspevok športovcom top tímu</v>
      </c>
      <c r="O4" s="137" t="s">
        <v>381</v>
      </c>
      <c r="P4" s="137" t="s">
        <v>382</v>
      </c>
    </row>
    <row r="5" spans="1:16" ht="30.75" customHeight="1" x14ac:dyDescent="0.2">
      <c r="C5" s="138" t="s">
        <v>1672</v>
      </c>
      <c r="N5" s="137" t="str">
        <f t="shared" si="0"/>
        <v>e - rozvoj športov, ktoré nie sú uznanými podľa zákona č. 440/2015 Z. z.</v>
      </c>
      <c r="O5" s="137" t="s">
        <v>383</v>
      </c>
      <c r="P5" s="137" t="s">
        <v>388</v>
      </c>
    </row>
    <row r="6" spans="1:16" ht="30" x14ac:dyDescent="0.2">
      <c r="C6" s="138" t="s">
        <v>1673</v>
      </c>
      <c r="E6" s="140" t="s">
        <v>1674</v>
      </c>
      <c r="F6" s="149"/>
      <c r="N6" s="137" t="str">
        <f t="shared" si="0"/>
        <v>f - organizovanie významných a tradičných športových podujatí na území SR v roku 2020</v>
      </c>
      <c r="O6" s="137" t="s">
        <v>385</v>
      </c>
      <c r="P6" s="137" t="s">
        <v>1675</v>
      </c>
    </row>
    <row r="7" spans="1:16" x14ac:dyDescent="0.2">
      <c r="C7" s="138" t="s">
        <v>1676</v>
      </c>
      <c r="E7" s="140" t="s">
        <v>1677</v>
      </c>
      <c r="F7" s="150"/>
      <c r="N7" s="137" t="str">
        <f t="shared" si="0"/>
        <v>g - projekty školského, univerzitného športu a športu pre všetkých</v>
      </c>
      <c r="O7" s="137" t="s">
        <v>387</v>
      </c>
      <c r="P7" s="137" t="s">
        <v>1678</v>
      </c>
    </row>
    <row r="8" spans="1:16" x14ac:dyDescent="0.2">
      <c r="C8" s="138" t="s">
        <v>1679</v>
      </c>
      <c r="E8" s="140" t="s">
        <v>1680</v>
      </c>
      <c r="F8" s="151"/>
      <c r="N8" s="137" t="str">
        <f t="shared" si="0"/>
        <v>h - podpora a rozvoj turistických a cykloturistických trás</v>
      </c>
      <c r="O8" s="137" t="s">
        <v>389</v>
      </c>
      <c r="P8" s="137" t="s">
        <v>390</v>
      </c>
    </row>
    <row r="9" spans="1:16" x14ac:dyDescent="0.2">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
      <c r="N10" s="137" t="str">
        <f t="shared" si="0"/>
        <v>j - projekty pre popularizáciu pohybových aktivít detí, mládeže a seniorov</v>
      </c>
      <c r="O10" s="137" t="s">
        <v>393</v>
      </c>
      <c r="P10" s="137" t="s">
        <v>1683</v>
      </c>
    </row>
    <row r="11" spans="1:16" x14ac:dyDescent="0.2">
      <c r="N11" s="137" t="str">
        <f t="shared" si="0"/>
        <v>k - výstavba, modernizácia a rekonštrukcia športovej infraštruktúry národného významu</v>
      </c>
      <c r="O11" s="137" t="s">
        <v>395</v>
      </c>
      <c r="P11" s="137" t="s">
        <v>396</v>
      </c>
    </row>
    <row r="12" spans="1:16" ht="54.75" customHeight="1" x14ac:dyDescent="0.25">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
      <c r="F13" s="141"/>
      <c r="N13" s="137" t="str">
        <f t="shared" si="0"/>
        <v>m - plnenie úloh verejného záujmu v športe národnými športovými organizáciami</v>
      </c>
      <c r="O13" s="137" t="s">
        <v>399</v>
      </c>
      <c r="P13" s="137" t="s">
        <v>1685</v>
      </c>
    </row>
    <row r="14" spans="1:16" ht="45" customHeight="1" x14ac:dyDescent="0.2">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25">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
      <c r="A17" s="139" t="s">
        <v>1693</v>
      </c>
      <c r="B17" s="254" t="s">
        <v>1694</v>
      </c>
      <c r="C17" s="194"/>
      <c r="E17" s="147" t="s">
        <v>1695</v>
      </c>
      <c r="F17" s="284">
        <v>421947749445</v>
      </c>
      <c r="N17" s="137" t="str">
        <f t="shared" si="0"/>
        <v xml:space="preserve">q - </v>
      </c>
      <c r="O17" s="137" t="s">
        <v>404</v>
      </c>
    </row>
    <row r="18" spans="1:16" x14ac:dyDescent="0.2">
      <c r="B18" s="193" t="s">
        <v>1696</v>
      </c>
      <c r="C18" s="142" t="str">
        <f>Spolu!C4</f>
        <v>31787801</v>
      </c>
      <c r="E18" s="147" t="s">
        <v>1697</v>
      </c>
      <c r="F18" s="284">
        <v>421947749446</v>
      </c>
      <c r="N18" s="137" t="str">
        <f t="shared" si="0"/>
        <v xml:space="preserve">r - </v>
      </c>
      <c r="O18" s="137" t="s">
        <v>405</v>
      </c>
    </row>
    <row r="19" spans="1:16" x14ac:dyDescent="0.2">
      <c r="E19" s="147" t="s">
        <v>1698</v>
      </c>
      <c r="F19" s="284">
        <v>421947749756</v>
      </c>
    </row>
    <row r="20" spans="1:16" ht="15.75" thickBot="1" x14ac:dyDescent="0.25">
      <c r="A20" s="139" t="s">
        <v>433</v>
      </c>
      <c r="B20" s="143">
        <f>F6</f>
        <v>0</v>
      </c>
      <c r="E20" s="208"/>
      <c r="F20" s="285"/>
    </row>
    <row r="21" spans="1:16" ht="189" customHeight="1" x14ac:dyDescent="0.2">
      <c r="B21" s="211"/>
      <c r="C21" s="144"/>
    </row>
    <row r="22" spans="1:16" ht="39.75" customHeight="1" x14ac:dyDescent="0.2">
      <c r="B22" s="365" t="s">
        <v>1699</v>
      </c>
      <c r="C22" s="365"/>
      <c r="N22" s="137" t="str">
        <f>O22&amp;" - "&amp;P22</f>
        <v>026 01 - Šport pre všetkých, školský a univerzitný šport</v>
      </c>
      <c r="O22" s="137" t="s">
        <v>353</v>
      </c>
      <c r="P22" s="137" t="s">
        <v>354</v>
      </c>
    </row>
    <row r="23" spans="1:16" x14ac:dyDescent="0.2">
      <c r="N23" s="137" t="str">
        <f>O23&amp;" - "&amp;P23</f>
        <v>026 02 - Uznané športy</v>
      </c>
      <c r="O23" s="137" t="s">
        <v>355</v>
      </c>
      <c r="P23" s="137" t="s">
        <v>356</v>
      </c>
    </row>
    <row r="24" spans="1:16" x14ac:dyDescent="0.2">
      <c r="N24" s="137" t="str">
        <f>O24&amp;" - "&amp;P24</f>
        <v>026 03 - Národné športové projekty</v>
      </c>
      <c r="O24" s="137" t="s">
        <v>357</v>
      </c>
      <c r="P24" s="137" t="s">
        <v>358</v>
      </c>
    </row>
    <row r="25" spans="1:16" x14ac:dyDescent="0.2">
      <c r="N25" s="137" t="str">
        <f>O25&amp;" - "&amp;P25</f>
        <v>026 04 - Športová infraštruktúra</v>
      </c>
      <c r="O25" s="137" t="s">
        <v>359</v>
      </c>
      <c r="P25" s="137" t="s">
        <v>360</v>
      </c>
    </row>
    <row r="26" spans="1:16" x14ac:dyDescent="0.2">
      <c r="N26" s="137" t="str">
        <f>O26&amp;" - "&amp;P26</f>
        <v>026 05 - Prierezové činnosti v športe</v>
      </c>
      <c r="O26" s="137" t="s">
        <v>361</v>
      </c>
      <c r="P26" s="137" t="s">
        <v>362</v>
      </c>
    </row>
    <row r="28" spans="1:16" x14ac:dyDescent="0.2">
      <c r="N28" s="137" t="s">
        <v>1700</v>
      </c>
    </row>
    <row r="29" spans="1:16" x14ac:dyDescent="0.2">
      <c r="N29" s="137" t="s">
        <v>1701</v>
      </c>
    </row>
    <row r="30" spans="1:16" x14ac:dyDescent="0.2">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6" t="str">
        <f>Spolu!C3&amp;", "&amp;Spolu!C6</f>
        <v>SLOVENSKÁ JAZDECKÁ FEDERÁCIA, Olympijské námestie 14290/1, Bratislava, 831 04</v>
      </c>
      <c r="B1" s="366"/>
      <c r="C1" s="366"/>
      <c r="N1" s="137" t="str">
        <f>O1&amp;" - "&amp;P1</f>
        <v>a - príspevok uznaným športom</v>
      </c>
      <c r="O1" s="137" t="s">
        <v>375</v>
      </c>
      <c r="P1" s="137" t="str">
        <f>Spolu!B17</f>
        <v>príspevok uznaným športom</v>
      </c>
    </row>
    <row r="2" spans="1:16" x14ac:dyDescent="0.2">
      <c r="N2" s="137" t="str">
        <f t="shared" ref="N2:N19" si="0">O2&amp;" - "&amp;P2</f>
        <v>b - príspevok Slovenskému olympijskému a športovému výboru</v>
      </c>
      <c r="O2" s="137" t="s">
        <v>377</v>
      </c>
      <c r="P2" s="137" t="str">
        <f>Spolu!B18</f>
        <v>príspevok Slovenskému olympijskému a športovému výboru</v>
      </c>
    </row>
    <row r="3" spans="1:16" x14ac:dyDescent="0.2">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
      <c r="E4" s="368"/>
      <c r="F4" s="368"/>
      <c r="N4" s="137" t="str">
        <f t="shared" si="0"/>
        <v>d - príspevok športovcom top tímu</v>
      </c>
      <c r="O4" s="137" t="s">
        <v>381</v>
      </c>
      <c r="P4" s="137" t="str">
        <f>Spolu!B20</f>
        <v>príspevok športovcom top tímu</v>
      </c>
    </row>
    <row r="5" spans="1:16" ht="30.75" customHeight="1" x14ac:dyDescent="0.2">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
      <c r="C6" s="138" t="s">
        <v>1673</v>
      </c>
      <c r="E6" s="140" t="s">
        <v>1674</v>
      </c>
      <c r="F6" s="149"/>
      <c r="N6" s="137" t="str">
        <f t="shared" si="0"/>
        <v>f - plnenie úloh verejného záujmu v športe</v>
      </c>
      <c r="O6" s="137" t="s">
        <v>385</v>
      </c>
      <c r="P6" s="137" t="str">
        <f>Spolu!B22</f>
        <v>plnenie úloh verejného záujmu v športe</v>
      </c>
    </row>
    <row r="7" spans="1:16" x14ac:dyDescent="0.2">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5">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
      <c r="A14" s="139" t="s">
        <v>1687</v>
      </c>
      <c r="B14" s="371" t="s">
        <v>1707</v>
      </c>
      <c r="C14" s="372"/>
      <c r="F14" s="311"/>
      <c r="N14" s="137" t="str">
        <f t="shared" si="0"/>
        <v xml:space="preserve">n - </v>
      </c>
      <c r="O14" s="137" t="s">
        <v>401</v>
      </c>
    </row>
    <row r="15" spans="1:16" ht="34.35" customHeight="1" x14ac:dyDescent="0.2">
      <c r="A15" s="139" t="s">
        <v>1708</v>
      </c>
      <c r="B15" s="371"/>
      <c r="C15" s="372"/>
      <c r="F15" s="374"/>
      <c r="N15" s="137" t="str">
        <f t="shared" si="0"/>
        <v xml:space="preserve">o - </v>
      </c>
      <c r="O15" s="137" t="s">
        <v>402</v>
      </c>
    </row>
    <row r="16" spans="1:16" x14ac:dyDescent="0.2">
      <c r="A16" s="139" t="s">
        <v>1690</v>
      </c>
      <c r="B16" s="142">
        <f>F8</f>
        <v>0</v>
      </c>
      <c r="C16" s="137"/>
      <c r="F16" s="374"/>
      <c r="N16" s="137" t="str">
        <f t="shared" si="0"/>
        <v xml:space="preserve">p - </v>
      </c>
      <c r="O16" s="137" t="s">
        <v>403</v>
      </c>
    </row>
    <row r="17" spans="1:16" ht="32.1" customHeight="1" x14ac:dyDescent="0.2">
      <c r="A17" s="139" t="s">
        <v>1693</v>
      </c>
      <c r="B17" s="142">
        <f>F9</f>
        <v>0</v>
      </c>
      <c r="C17" s="137"/>
      <c r="F17" s="374"/>
      <c r="N17" s="137" t="str">
        <f t="shared" si="0"/>
        <v xml:space="preserve">q - </v>
      </c>
      <c r="O17" s="137" t="s">
        <v>404</v>
      </c>
    </row>
    <row r="18" spans="1:16" ht="15.75" thickBot="1" x14ac:dyDescent="0.25">
      <c r="B18" s="193" t="s">
        <v>1709</v>
      </c>
      <c r="C18" s="194">
        <v>31</v>
      </c>
      <c r="N18" s="137" t="str">
        <f t="shared" si="0"/>
        <v xml:space="preserve">r - </v>
      </c>
      <c r="O18" s="137" t="s">
        <v>405</v>
      </c>
    </row>
    <row r="19" spans="1:16" x14ac:dyDescent="0.2">
      <c r="B19" s="193" t="s">
        <v>1696</v>
      </c>
      <c r="C19" s="142" t="str">
        <f>Spolu!C4</f>
        <v>31787801</v>
      </c>
      <c r="F19" s="145" t="s">
        <v>1691</v>
      </c>
      <c r="G19" s="207"/>
      <c r="H19" s="146"/>
      <c r="N19" s="137" t="str">
        <f t="shared" si="0"/>
        <v xml:space="preserve"> - </v>
      </c>
    </row>
    <row r="20" spans="1:16" x14ac:dyDescent="0.2">
      <c r="A20" s="139" t="s">
        <v>433</v>
      </c>
      <c r="B20" s="143">
        <f>F6</f>
        <v>0</v>
      </c>
      <c r="C20" s="137"/>
      <c r="F20" s="147" t="s">
        <v>1695</v>
      </c>
      <c r="G20" s="286">
        <v>421947749445</v>
      </c>
      <c r="H20" s="148"/>
    </row>
    <row r="21" spans="1:16" x14ac:dyDescent="0.2">
      <c r="B21" s="137"/>
      <c r="C21" s="137"/>
      <c r="F21" s="147" t="s">
        <v>1697</v>
      </c>
      <c r="G21" s="286">
        <v>421947749446</v>
      </c>
      <c r="H21" s="148"/>
      <c r="N21" s="137" t="str">
        <f>O21&amp;" - "&amp;P21</f>
        <v>026 01 - Šport pre všetkých, školský a univerzitný šport</v>
      </c>
      <c r="O21" s="137" t="s">
        <v>353</v>
      </c>
      <c r="P21" s="137" t="s">
        <v>354</v>
      </c>
    </row>
    <row r="22" spans="1:16" x14ac:dyDescent="0.2">
      <c r="A22" s="137"/>
      <c r="B22" s="137"/>
      <c r="F22" s="147" t="s">
        <v>1698</v>
      </c>
      <c r="G22" s="286">
        <v>421947749756</v>
      </c>
      <c r="H22" s="148"/>
      <c r="N22" s="137" t="str">
        <f>O22&amp;" - "&amp;P22</f>
        <v>026 02 - Uznané športy</v>
      </c>
      <c r="O22" s="137" t="s">
        <v>355</v>
      </c>
      <c r="P22" s="137" t="s">
        <v>356</v>
      </c>
    </row>
    <row r="23" spans="1:16" ht="80.45" customHeight="1" thickBot="1" x14ac:dyDescent="0.25">
      <c r="B23" s="211"/>
      <c r="C23" s="206"/>
      <c r="E23" s="138"/>
      <c r="F23" s="208"/>
      <c r="G23" s="209"/>
      <c r="H23" s="210"/>
      <c r="N23" s="137" t="str">
        <f>O23&amp;" - "&amp;P23</f>
        <v>026 03 - Národné športové projekty</v>
      </c>
      <c r="O23" s="137" t="s">
        <v>357</v>
      </c>
      <c r="P23" s="137" t="s">
        <v>358</v>
      </c>
    </row>
    <row r="24" spans="1:16" ht="39.75" customHeight="1" x14ac:dyDescent="0.2">
      <c r="A24" s="264"/>
      <c r="B24" s="373" t="s">
        <v>1699</v>
      </c>
      <c r="C24" s="373"/>
      <c r="N24" s="137" t="str">
        <f>O24&amp;" - "&amp;P24</f>
        <v>026 04 - Športová infraštruktúra</v>
      </c>
      <c r="O24" s="137" t="s">
        <v>359</v>
      </c>
      <c r="P24" s="137" t="s">
        <v>360</v>
      </c>
    </row>
    <row r="25" spans="1:16" x14ac:dyDescent="0.2">
      <c r="N25" s="137" t="str">
        <f>O25&amp;" - "&amp;P25</f>
        <v>026 05 - Prierezové činnosti v športe</v>
      </c>
      <c r="O25" s="137" t="s">
        <v>361</v>
      </c>
      <c r="P25" s="137" t="s">
        <v>362</v>
      </c>
    </row>
    <row r="27" spans="1:16" x14ac:dyDescent="0.2">
      <c r="N27" s="137" t="s">
        <v>1710</v>
      </c>
    </row>
    <row r="28" spans="1:16" x14ac:dyDescent="0.2">
      <c r="N28" s="137" t="s">
        <v>1711</v>
      </c>
    </row>
    <row r="29" spans="1:16" x14ac:dyDescent="0.2">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1713</v>
      </c>
    </row>
    <row r="2" spans="1:2" ht="30" customHeight="1" x14ac:dyDescent="0.2">
      <c r="A2" s="375" t="s">
        <v>1714</v>
      </c>
      <c r="B2" s="375"/>
    </row>
    <row r="3" spans="1:2" x14ac:dyDescent="0.2">
      <c r="A3" s="61" t="s">
        <v>1715</v>
      </c>
      <c r="B3" s="61" t="s">
        <v>1716</v>
      </c>
    </row>
    <row r="4" spans="1:2" x14ac:dyDescent="0.2">
      <c r="A4" s="62" t="s">
        <v>1717</v>
      </c>
      <c r="B4" s="62" t="s">
        <v>1718</v>
      </c>
    </row>
    <row r="5" spans="1:2" x14ac:dyDescent="0.2">
      <c r="A5" s="62" t="s">
        <v>1719</v>
      </c>
      <c r="B5" s="62" t="s">
        <v>1720</v>
      </c>
    </row>
    <row r="6" spans="1:2" x14ac:dyDescent="0.2">
      <c r="A6" s="62" t="s">
        <v>1721</v>
      </c>
      <c r="B6" s="62" t="s">
        <v>1722</v>
      </c>
    </row>
    <row r="7" spans="1:2" x14ac:dyDescent="0.2">
      <c r="A7" s="62" t="s">
        <v>1723</v>
      </c>
      <c r="B7" s="62" t="s">
        <v>1724</v>
      </c>
    </row>
    <row r="8" spans="1:2" x14ac:dyDescent="0.2">
      <c r="A8" s="62" t="s">
        <v>1725</v>
      </c>
      <c r="B8" s="62" t="s">
        <v>1726</v>
      </c>
    </row>
    <row r="9" spans="1:2" x14ac:dyDescent="0.2">
      <c r="A9" s="62" t="s">
        <v>1727</v>
      </c>
      <c r="B9" s="62" t="s">
        <v>1728</v>
      </c>
    </row>
    <row r="10" spans="1:2" x14ac:dyDescent="0.2">
      <c r="A10" s="62" t="s">
        <v>1729</v>
      </c>
      <c r="B10" s="62" t="s">
        <v>1730</v>
      </c>
    </row>
    <row r="11" spans="1:2" x14ac:dyDescent="0.2">
      <c r="A11" s="62" t="s">
        <v>1731</v>
      </c>
      <c r="B11" s="62" t="s">
        <v>1732</v>
      </c>
    </row>
    <row r="12" spans="1:2" x14ac:dyDescent="0.2">
      <c r="A12" s="62" t="s">
        <v>1733</v>
      </c>
      <c r="B12" s="62" t="s">
        <v>1734</v>
      </c>
    </row>
    <row r="13" spans="1:2" x14ac:dyDescent="0.2">
      <c r="A13" s="62" t="s">
        <v>1735</v>
      </c>
      <c r="B13" s="62" t="s">
        <v>1736</v>
      </c>
    </row>
    <row r="14" spans="1:2" x14ac:dyDescent="0.2">
      <c r="A14" s="62" t="s">
        <v>1737</v>
      </c>
      <c r="B14" s="62" t="s">
        <v>1738</v>
      </c>
    </row>
    <row r="15" spans="1:2" x14ac:dyDescent="0.2">
      <c r="A15" s="62" t="s">
        <v>1739</v>
      </c>
      <c r="B15" s="62" t="s">
        <v>1740</v>
      </c>
    </row>
    <row r="16" spans="1:2" x14ac:dyDescent="0.2">
      <c r="A16" s="62" t="s">
        <v>1741</v>
      </c>
      <c r="B16" s="62" t="s">
        <v>1742</v>
      </c>
    </row>
    <row r="17" spans="1:2" x14ac:dyDescent="0.2">
      <c r="A17" s="62" t="s">
        <v>1743</v>
      </c>
      <c r="B17" s="62" t="s">
        <v>1744</v>
      </c>
    </row>
    <row r="18" spans="1:2" x14ac:dyDescent="0.2">
      <c r="A18" s="62" t="s">
        <v>1745</v>
      </c>
      <c r="B18" s="62" t="s">
        <v>1746</v>
      </c>
    </row>
    <row r="19" spans="1:2" x14ac:dyDescent="0.2">
      <c r="A19" s="62" t="s">
        <v>1747</v>
      </c>
      <c r="B19" s="62" t="s">
        <v>1748</v>
      </c>
    </row>
    <row r="20" spans="1:2" x14ac:dyDescent="0.2">
      <c r="A20" s="62" t="s">
        <v>1749</v>
      </c>
      <c r="B20" s="62" t="s">
        <v>1750</v>
      </c>
    </row>
    <row r="21" spans="1:2" x14ac:dyDescent="0.2">
      <c r="A21" s="62" t="s">
        <v>1751</v>
      </c>
      <c r="B21" s="62" t="s">
        <v>1752</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Sekretariát</cp:lastModifiedBy>
  <cp:revision/>
  <dcterms:created xsi:type="dcterms:W3CDTF">2017-02-20T06:20:12Z</dcterms:created>
  <dcterms:modified xsi:type="dcterms:W3CDTF">2025-04-04T12:55:10Z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